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0115" windowHeight="691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80" i="1" l="1"/>
  <c r="C79" i="1"/>
  <c r="C78" i="1"/>
  <c r="C77" i="1"/>
  <c r="C76" i="1"/>
  <c r="C75" i="1"/>
  <c r="C74" i="1"/>
  <c r="C73" i="1"/>
  <c r="C72" i="1"/>
  <c r="C86" i="1"/>
  <c r="C87" i="1"/>
  <c r="C88" i="1"/>
  <c r="C89" i="1"/>
  <c r="C90" i="1"/>
  <c r="C91" i="1"/>
  <c r="C92" i="1"/>
  <c r="C93" i="1"/>
  <c r="C94" i="1"/>
  <c r="C95" i="1"/>
  <c r="C96" i="1"/>
  <c r="C83" i="1"/>
  <c r="C84" i="1"/>
  <c r="C85" i="1"/>
  <c r="C82" i="1"/>
  <c r="C81" i="1"/>
  <c r="D32" i="1"/>
  <c r="D39" i="1" l="1"/>
  <c r="D42" i="1" s="1"/>
  <c r="H74" i="1" s="1"/>
  <c r="I74" i="1" s="1"/>
  <c r="J74" i="1" s="1"/>
  <c r="H78" i="1" l="1"/>
  <c r="I78" i="1" s="1"/>
  <c r="J78" i="1" s="1"/>
  <c r="H92" i="1"/>
  <c r="I92" i="1" s="1"/>
  <c r="J92" i="1" s="1"/>
  <c r="H75" i="1"/>
  <c r="I75" i="1" s="1"/>
  <c r="J75" i="1" s="1"/>
  <c r="H90" i="1"/>
  <c r="I90" i="1" s="1"/>
  <c r="J90" i="1" s="1"/>
  <c r="H95" i="1"/>
  <c r="I95" i="1" s="1"/>
  <c r="J95" i="1" s="1"/>
  <c r="H77" i="1"/>
  <c r="I77" i="1" s="1"/>
  <c r="J77" i="1" s="1"/>
  <c r="H76" i="1"/>
  <c r="I76" i="1" s="1"/>
  <c r="J76" i="1" s="1"/>
  <c r="H96" i="1"/>
  <c r="I96" i="1" s="1"/>
  <c r="J96" i="1" s="1"/>
  <c r="H82" i="1"/>
  <c r="I82" i="1" s="1"/>
  <c r="J82" i="1" s="1"/>
  <c r="H79" i="1"/>
  <c r="I79" i="1" s="1"/>
  <c r="J79" i="1" s="1"/>
  <c r="H88" i="1"/>
  <c r="I88" i="1" s="1"/>
  <c r="J88" i="1" s="1"/>
  <c r="H84" i="1"/>
  <c r="I84" i="1" s="1"/>
  <c r="J84" i="1" s="1"/>
  <c r="H81" i="1"/>
  <c r="I81" i="1" s="1"/>
  <c r="J81" i="1" s="1"/>
  <c r="H89" i="1"/>
  <c r="I89" i="1" s="1"/>
  <c r="J89" i="1" s="1"/>
  <c r="H85" i="1"/>
  <c r="I85" i="1" s="1"/>
  <c r="J85" i="1" s="1"/>
  <c r="H86" i="1"/>
  <c r="I86" i="1" s="1"/>
  <c r="J86" i="1" s="1"/>
  <c r="H83" i="1"/>
  <c r="I83" i="1" s="1"/>
  <c r="J83" i="1" s="1"/>
  <c r="H91" i="1"/>
  <c r="I91" i="1" s="1"/>
  <c r="J91" i="1" s="1"/>
  <c r="D51" i="1"/>
  <c r="D53" i="1" s="1"/>
  <c r="D59" i="1" s="1"/>
  <c r="H80" i="1"/>
  <c r="I80" i="1" s="1"/>
  <c r="J80" i="1" s="1"/>
  <c r="H94" i="1"/>
  <c r="I94" i="1" s="1"/>
  <c r="J94" i="1" s="1"/>
  <c r="D65" i="1"/>
  <c r="D66" i="1" s="1"/>
  <c r="E90" i="1"/>
  <c r="E82" i="1"/>
  <c r="E74" i="1"/>
  <c r="E95" i="1"/>
  <c r="E78" i="1"/>
  <c r="E93" i="1"/>
  <c r="E83" i="1"/>
  <c r="E89" i="1"/>
  <c r="E81" i="1"/>
  <c r="E73" i="1"/>
  <c r="E87" i="1"/>
  <c r="E86" i="1"/>
  <c r="E85" i="1"/>
  <c r="E84" i="1"/>
  <c r="E76" i="1"/>
  <c r="E96" i="1"/>
  <c r="E88" i="1"/>
  <c r="E80" i="1"/>
  <c r="E72" i="1"/>
  <c r="E79" i="1"/>
  <c r="E94" i="1"/>
  <c r="E75" i="1"/>
  <c r="E77" i="1"/>
  <c r="E92" i="1"/>
  <c r="E91" i="1"/>
  <c r="H73" i="1"/>
  <c r="I73" i="1" s="1"/>
  <c r="J73" i="1" s="1"/>
  <c r="H93" i="1"/>
  <c r="I93" i="1" s="1"/>
  <c r="J93" i="1" s="1"/>
  <c r="H87" i="1"/>
  <c r="I87" i="1" s="1"/>
  <c r="J87" i="1" s="1"/>
  <c r="H72" i="1"/>
  <c r="I72" i="1" s="1"/>
  <c r="J72" i="1" s="1"/>
  <c r="D68" i="1" l="1"/>
  <c r="F80" i="1"/>
  <c r="F73" i="1"/>
  <c r="F82" i="1"/>
  <c r="F91" i="1"/>
  <c r="F88" i="1"/>
  <c r="F81" i="1"/>
  <c r="F90" i="1"/>
  <c r="F96" i="1"/>
  <c r="F76" i="1"/>
  <c r="F84" i="1"/>
  <c r="F94" i="1"/>
  <c r="F85" i="1"/>
  <c r="F78" i="1"/>
  <c r="F77" i="1"/>
  <c r="F75" i="1"/>
  <c r="F79" i="1"/>
  <c r="F86" i="1"/>
  <c r="F95" i="1"/>
  <c r="F92" i="1"/>
  <c r="F89" i="1"/>
  <c r="F83" i="1"/>
  <c r="F93" i="1"/>
  <c r="F72" i="1"/>
  <c r="F87" i="1"/>
  <c r="F74" i="1"/>
</calcChain>
</file>

<file path=xl/sharedStrings.xml><?xml version="1.0" encoding="utf-8"?>
<sst xmlns="http://schemas.openxmlformats.org/spreadsheetml/2006/main" count="55" uniqueCount="46">
  <si>
    <t>Azimut</t>
  </si>
  <si>
    <t>Deklination</t>
  </si>
  <si>
    <t>d</t>
  </si>
  <si>
    <t>j</t>
  </si>
  <si>
    <t>a</t>
  </si>
  <si>
    <t xml:space="preserve">Stundenwinkel </t>
  </si>
  <si>
    <t>Ort</t>
  </si>
  <si>
    <t>Breitengrad</t>
  </si>
  <si>
    <t>Längengrad</t>
  </si>
  <si>
    <t>sin h</t>
  </si>
  <si>
    <t>h</t>
  </si>
  <si>
    <t>°</t>
  </si>
  <si>
    <t>Höhe</t>
  </si>
  <si>
    <t>vergangene Tage:</t>
  </si>
  <si>
    <t>FORMELN: WIKIPEDIA ("Sonnenstand")</t>
  </si>
  <si>
    <r>
      <t xml:space="preserve">sin </t>
    </r>
    <r>
      <rPr>
        <sz val="11"/>
        <color theme="1"/>
        <rFont val="Symbol"/>
        <family val="1"/>
        <charset val="2"/>
      </rPr>
      <t>a</t>
    </r>
  </si>
  <si>
    <t>Datum:</t>
  </si>
  <si>
    <t>Uhrzeit (WSZ)</t>
  </si>
  <si>
    <t>l</t>
  </si>
  <si>
    <r>
      <t xml:space="preserve">360°/24h = 15 </t>
    </r>
    <r>
      <rPr>
        <sz val="11"/>
        <color theme="1"/>
        <rFont val="Arial"/>
        <family val="2"/>
      </rPr>
      <t>→ Stundenwinkel = Uhrzeit(WSZ)*15</t>
    </r>
  </si>
  <si>
    <r>
      <t xml:space="preserve">tan </t>
    </r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scheme val="minor"/>
      </rPr>
      <t xml:space="preserve"> </t>
    </r>
  </si>
  <si>
    <t>Uhrzeit</t>
  </si>
  <si>
    <t>Der Azimut wird rechtslaufend von Norden (0°) über Osten (90°), Süden (180°) und Westen (270°) gezählt</t>
  </si>
  <si>
    <r>
      <rPr>
        <sz val="11"/>
        <color theme="1"/>
        <rFont val="Symbol"/>
        <family val="1"/>
        <charset val="2"/>
      </rPr>
      <t xml:space="preserve">a </t>
    </r>
    <r>
      <rPr>
        <sz val="11"/>
        <color theme="1"/>
        <rFont val="Calibri"/>
        <family val="2"/>
        <scheme val="minor"/>
      </rPr>
      <t>= Azimutwinkel von 180° bzw. 360°</t>
    </r>
  </si>
  <si>
    <t>in Abhängigkeit vom Ort (geographische Breite/Länge) und Zeit (Wahre Sonnenzeit WOZ)</t>
  </si>
  <si>
    <t>Formel aus WIKIPEDIA ("Sonnenstand")</t>
  </si>
  <si>
    <t>Höhe(°)</t>
  </si>
  <si>
    <t>Azimut(°)</t>
  </si>
  <si>
    <t>Stundenwinkel(°)</t>
  </si>
  <si>
    <r>
      <t xml:space="preserve">sin </t>
    </r>
    <r>
      <rPr>
        <i/>
        <sz val="11"/>
        <color theme="1"/>
        <rFont val="Calibri"/>
        <family val="2"/>
        <scheme val="minor"/>
      </rPr>
      <t>h</t>
    </r>
  </si>
  <si>
    <t xml:space="preserve">                Seit dem</t>
  </si>
  <si>
    <t>und  berücksichtigt nicht die Zeitgleichung sowie Winterzeit/Sommerzeit.</t>
  </si>
  <si>
    <t>Wo und wann steht die Sonne wie hoch und wo am Himmel?</t>
  </si>
  <si>
    <t>t</t>
  </si>
  <si>
    <t>Formel = 23,4°*sin(360°*(284+n)/365); n= Tageszahl (Zahl der seit dem 01.01. vergangenen Tage)</t>
  </si>
  <si>
    <t xml:space="preserve">Wintersonnenwende (-23,4°), Frühlings-Tag-und-Nachtgleiche (0°), </t>
  </si>
  <si>
    <t xml:space="preserve">Sommersonnenwende (+23,4°), Herbst-Tag-und-Nachtgleiche (0°) </t>
  </si>
  <si>
    <t>Deklination: Jahreszeitlich variierender Winkel zum Himmelsäquator (0°)</t>
  </si>
  <si>
    <t>Das Programm basiert auf Wahrer Sonnenzeit (WSZ), nicht auf Mitteleuropäischer Zeit (lokaler Meridiandurchgang der Sonne wird mit 12 h gleichgesetzt!)</t>
  </si>
  <si>
    <t>Ingo Mennerich 05/13</t>
  </si>
  <si>
    <t>Hannover</t>
  </si>
  <si>
    <t>Schattenlänge</t>
  </si>
  <si>
    <t>Höhe des Schattenwerfers</t>
  </si>
  <si>
    <t>m</t>
  </si>
  <si>
    <t>überarbeitet Juni 2017</t>
  </si>
  <si>
    <r>
      <t xml:space="preserve">Programm zur Berechnung der </t>
    </r>
    <r>
      <rPr>
        <b/>
        <sz val="14"/>
        <color theme="1"/>
        <rFont val="Calibri"/>
        <family val="2"/>
        <scheme val="minor"/>
      </rPr>
      <t>Höhe</t>
    </r>
    <r>
      <rPr>
        <sz val="14"/>
        <color theme="1"/>
        <rFont val="Calibri"/>
        <family val="2"/>
        <scheme val="minor"/>
      </rPr>
      <t xml:space="preserve"> (Horizontwinkel) und des </t>
    </r>
    <r>
      <rPr>
        <b/>
        <sz val="14"/>
        <color theme="1"/>
        <rFont val="Calibri"/>
        <family val="2"/>
        <scheme val="minor"/>
      </rPr>
      <t>Azimuts</t>
    </r>
    <r>
      <rPr>
        <sz val="14"/>
        <color theme="1"/>
        <rFont val="Calibri"/>
        <family val="2"/>
        <scheme val="minor"/>
      </rPr>
      <t xml:space="preserve"> (Himmelsrichtung) der Sonne sowie der </t>
    </r>
    <r>
      <rPr>
        <b/>
        <sz val="14"/>
        <color theme="1"/>
        <rFont val="Calibri"/>
        <family val="2"/>
        <scheme val="minor"/>
      </rPr>
      <t>Schattenlänge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</si>
</sst>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26"/>
      <color theme="1"/>
      <name val="Calibri"/>
      <family val="2"/>
      <scheme val="minor"/>
    </font>
    <font>
      <sz val="14"/>
      <color theme="1"/>
      <name val="Symbol"/>
      <family val="1"/>
      <charset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D97FF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99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0" fillId="0" borderId="0" xfId="0" applyFill="1"/>
    <xf numFmtId="0" fontId="2" fillId="0" borderId="0" xfId="0" applyFont="1" applyFill="1"/>
    <xf numFmtId="0" fontId="12" fillId="4" borderId="1" xfId="0" applyFont="1" applyFill="1" applyBorder="1" applyProtection="1">
      <protection locked="0"/>
    </xf>
    <xf numFmtId="0" fontId="0" fillId="0" borderId="0" xfId="0" applyFill="1" applyProtection="1"/>
    <xf numFmtId="0" fontId="0" fillId="3" borderId="0" xfId="0" applyFill="1" applyProtection="1"/>
    <xf numFmtId="0" fontId="0" fillId="0" borderId="0" xfId="0" applyProtection="1"/>
    <xf numFmtId="0" fontId="3" fillId="0" borderId="0" xfId="0" applyFont="1" applyProtection="1"/>
    <xf numFmtId="0" fontId="2" fillId="3" borderId="0" xfId="0" applyFont="1" applyFill="1" applyProtection="1"/>
    <xf numFmtId="0" fontId="13" fillId="0" borderId="0" xfId="0" applyFont="1" applyProtection="1"/>
    <xf numFmtId="14" fontId="13" fillId="0" borderId="0" xfId="0" applyNumberFormat="1" applyFont="1" applyProtection="1"/>
    <xf numFmtId="0" fontId="2" fillId="0" borderId="0" xfId="0" applyFont="1" applyProtection="1"/>
    <xf numFmtId="0" fontId="0" fillId="0" borderId="0" xfId="0" applyFont="1" applyProtection="1"/>
    <xf numFmtId="14" fontId="0" fillId="0" borderId="0" xfId="0" applyNumberFormat="1" applyProtection="1"/>
    <xf numFmtId="0" fontId="0" fillId="2" borderId="0" xfId="0" applyFill="1" applyProtection="1"/>
    <xf numFmtId="0" fontId="2" fillId="2" borderId="0" xfId="0" applyFont="1" applyFill="1" applyProtection="1"/>
    <xf numFmtId="0" fontId="2" fillId="0" borderId="0" xfId="0" applyFont="1" applyFill="1" applyProtection="1"/>
    <xf numFmtId="0" fontId="10" fillId="0" borderId="0" xfId="0" applyFont="1" applyProtection="1"/>
    <xf numFmtId="0" fontId="4" fillId="0" borderId="0" xfId="0" applyFont="1" applyProtection="1"/>
    <xf numFmtId="0" fontId="12" fillId="0" borderId="0" xfId="0" applyFont="1" applyFill="1" applyBorder="1" applyProtection="1"/>
    <xf numFmtId="0" fontId="0" fillId="0" borderId="0" xfId="0" applyAlignment="1" applyProtection="1">
      <alignment horizontal="left"/>
    </xf>
    <xf numFmtId="14" fontId="8" fillId="0" borderId="0" xfId="0" applyNumberFormat="1" applyFont="1" applyBorder="1" applyAlignment="1" applyProtection="1">
      <alignment horizontal="left"/>
    </xf>
    <xf numFmtId="14" fontId="0" fillId="0" borderId="0" xfId="0" applyNumberFormat="1" applyAlignment="1" applyProtection="1">
      <alignment horizontal="right"/>
    </xf>
    <xf numFmtId="0" fontId="11" fillId="0" borderId="0" xfId="0" applyFont="1" applyProtection="1"/>
    <xf numFmtId="164" fontId="7" fillId="0" borderId="1" xfId="0" applyNumberFormat="1" applyFont="1" applyBorder="1" applyProtection="1"/>
    <xf numFmtId="164" fontId="7" fillId="0" borderId="0" xfId="0" applyNumberFormat="1" applyFont="1" applyBorder="1" applyProtection="1"/>
    <xf numFmtId="2" fontId="7" fillId="0" borderId="0" xfId="0" applyNumberFormat="1" applyFont="1" applyBorder="1" applyProtection="1"/>
    <xf numFmtId="0" fontId="1" fillId="3" borderId="0" xfId="0" applyFont="1" applyFill="1" applyProtection="1"/>
    <xf numFmtId="0" fontId="1" fillId="0" borderId="0" xfId="0" applyFont="1" applyProtection="1"/>
    <xf numFmtId="164" fontId="7" fillId="0" borderId="1" xfId="0" applyNumberFormat="1" applyFont="1" applyBorder="1" applyAlignment="1" applyProtection="1">
      <alignment wrapText="1"/>
    </xf>
    <xf numFmtId="0" fontId="5" fillId="0" borderId="0" xfId="0" applyFont="1" applyProtection="1"/>
    <xf numFmtId="0" fontId="1" fillId="2" borderId="0" xfId="0" applyFont="1" applyFill="1" applyProtection="1"/>
    <xf numFmtId="0" fontId="5" fillId="2" borderId="0" xfId="0" applyFont="1" applyFill="1" applyProtection="1"/>
    <xf numFmtId="0" fontId="1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2" fillId="0" borderId="0" xfId="0" applyFont="1" applyAlignment="1" applyProtection="1">
      <alignment horizontal="right"/>
    </xf>
    <xf numFmtId="164" fontId="6" fillId="0" borderId="0" xfId="0" applyNumberFormat="1" applyFont="1" applyProtection="1"/>
    <xf numFmtId="0" fontId="6" fillId="0" borderId="0" xfId="0" applyFont="1" applyProtection="1"/>
    <xf numFmtId="14" fontId="12" fillId="4" borderId="1" xfId="0" applyNumberFormat="1" applyFont="1" applyFill="1" applyBorder="1" applyAlignment="1" applyProtection="1">
      <alignment horizontal="left"/>
      <protection locked="0"/>
    </xf>
    <xf numFmtId="2" fontId="12" fillId="4" borderId="0" xfId="0" applyNumberFormat="1" applyFont="1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9900"/>
      <color rgb="FF66FF33"/>
      <color rgb="FF0D97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62</xdr:row>
      <xdr:rowOff>9525</xdr:rowOff>
    </xdr:from>
    <xdr:to>
      <xdr:col>4</xdr:col>
      <xdr:colOff>149225</xdr:colOff>
      <xdr:row>63</xdr:row>
      <xdr:rowOff>66675</xdr:rowOff>
    </xdr:to>
    <xdr:pic>
      <xdr:nvPicPr>
        <xdr:cNvPr id="6" name="Grafik 5" descr="a  = \arctan\left( \frac{\sin(\tau)}{\cos(\tau) \sin(\varphi) - \tan(\delta) \cos(\varphi)} \right)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001500"/>
          <a:ext cx="3448050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76200</xdr:colOff>
      <xdr:row>48</xdr:row>
      <xdr:rowOff>0</xdr:rowOff>
    </xdr:from>
    <xdr:to>
      <xdr:col>4</xdr:col>
      <xdr:colOff>444500</xdr:colOff>
      <xdr:row>49</xdr:row>
      <xdr:rowOff>9525</xdr:rowOff>
    </xdr:to>
    <xdr:pic>
      <xdr:nvPicPr>
        <xdr:cNvPr id="7" name="Grafik 6" descr="h \, = \, \arcsin(\cos(\delta) \cos(\tau) \cos(\varphi) + \sin(\delta) \sin(\varphi))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9801225"/>
          <a:ext cx="3800475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28575</xdr:colOff>
      <xdr:row>3</xdr:row>
      <xdr:rowOff>38100</xdr:rowOff>
    </xdr:from>
    <xdr:to>
      <xdr:col>13</xdr:col>
      <xdr:colOff>493508</xdr:colOff>
      <xdr:row>6</xdr:row>
      <xdr:rowOff>87775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439275" y="228600"/>
          <a:ext cx="2027033" cy="85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"/>
  <sheetViews>
    <sheetView tabSelected="1" zoomScale="75" zoomScaleNormal="75" workbookViewId="0">
      <selection activeCell="D57" sqref="D57"/>
    </sheetView>
  </sheetViews>
  <sheetFormatPr baseColWidth="10" defaultRowHeight="15" x14ac:dyDescent="0.25"/>
  <cols>
    <col min="1" max="1" width="7.42578125" style="2" customWidth="1"/>
    <col min="2" max="2" width="16.7109375" customWidth="1"/>
    <col min="3" max="3" width="20.42578125" customWidth="1"/>
    <col min="4" max="4" width="14.28515625" bestFit="1" customWidth="1"/>
    <col min="5" max="6" width="11.5703125" bestFit="1" customWidth="1"/>
    <col min="8" max="9" width="14" bestFit="1" customWidth="1"/>
    <col min="10" max="10" width="12.140625" bestFit="1" customWidth="1"/>
    <col min="13" max="13" width="12" bestFit="1" customWidth="1"/>
    <col min="15" max="15" width="5.7109375" customWidth="1"/>
  </cols>
  <sheetData>
    <row r="1" spans="1:19" s="2" customForma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9" s="2" customForma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9" x14ac:dyDescent="0.25">
      <c r="A3" s="5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6"/>
    </row>
    <row r="4" spans="1:19" ht="33.75" x14ac:dyDescent="0.5">
      <c r="A4" s="5"/>
      <c r="B4" s="8" t="s">
        <v>32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9"/>
    </row>
    <row r="5" spans="1:19" x14ac:dyDescent="0.25">
      <c r="A5" s="5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6"/>
      <c r="P5" s="1"/>
    </row>
    <row r="6" spans="1:19" x14ac:dyDescent="0.25">
      <c r="A6" s="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6"/>
      <c r="P6" s="1"/>
    </row>
    <row r="7" spans="1:19" x14ac:dyDescent="0.25">
      <c r="A7" s="5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6"/>
      <c r="P7" s="1"/>
    </row>
    <row r="8" spans="1:19" x14ac:dyDescent="0.25">
      <c r="A8" s="5"/>
      <c r="B8" s="7"/>
      <c r="C8" s="7"/>
      <c r="D8" s="7"/>
      <c r="E8" s="7"/>
      <c r="F8" s="7"/>
      <c r="G8" s="7"/>
      <c r="H8" s="7"/>
      <c r="I8" s="5"/>
      <c r="J8" s="7"/>
      <c r="K8" s="7"/>
      <c r="L8" s="7" t="s">
        <v>39</v>
      </c>
      <c r="M8" s="7"/>
      <c r="N8" s="7"/>
      <c r="O8" s="6"/>
      <c r="P8" s="1"/>
    </row>
    <row r="9" spans="1:19" x14ac:dyDescent="0.25">
      <c r="A9" s="5"/>
      <c r="B9" s="7"/>
      <c r="C9" s="7"/>
      <c r="D9" s="7"/>
      <c r="E9" s="7"/>
      <c r="F9" s="7"/>
      <c r="G9" s="7"/>
      <c r="H9" s="7"/>
      <c r="I9" s="7"/>
      <c r="J9" s="7"/>
      <c r="K9" s="7"/>
      <c r="L9" s="7" t="s">
        <v>44</v>
      </c>
      <c r="M9" s="7"/>
      <c r="N9" s="7"/>
      <c r="O9" s="6"/>
    </row>
    <row r="10" spans="1:19" ht="18.75" x14ac:dyDescent="0.3">
      <c r="A10" s="5"/>
      <c r="B10" s="10" t="s">
        <v>45</v>
      </c>
      <c r="C10" s="10"/>
      <c r="D10" s="10"/>
      <c r="E10" s="10"/>
      <c r="F10" s="10"/>
      <c r="G10" s="10"/>
      <c r="H10" s="10"/>
      <c r="I10" s="10"/>
      <c r="J10" s="10"/>
      <c r="K10" s="10"/>
      <c r="L10" s="7"/>
      <c r="M10" s="7"/>
      <c r="N10" s="7"/>
      <c r="O10" s="6"/>
    </row>
    <row r="11" spans="1:19" ht="18.75" x14ac:dyDescent="0.3">
      <c r="A11" s="5"/>
      <c r="B11" s="10" t="s">
        <v>24</v>
      </c>
      <c r="C11" s="10"/>
      <c r="D11" s="10"/>
      <c r="E11" s="10"/>
      <c r="F11" s="10"/>
      <c r="G11" s="10"/>
      <c r="H11" s="10"/>
      <c r="I11" s="10"/>
      <c r="J11" s="10"/>
      <c r="K11" s="10"/>
      <c r="L11" s="7"/>
      <c r="M11" s="7"/>
      <c r="N11" s="7"/>
      <c r="O11" s="6"/>
    </row>
    <row r="12" spans="1:19" ht="18.75" x14ac:dyDescent="0.3">
      <c r="A12" s="5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7"/>
      <c r="M12" s="7"/>
      <c r="N12" s="7"/>
      <c r="O12" s="6"/>
    </row>
    <row r="13" spans="1:19" ht="18.75" x14ac:dyDescent="0.3">
      <c r="A13" s="5"/>
      <c r="B13" s="10" t="s">
        <v>14</v>
      </c>
      <c r="C13" s="10"/>
      <c r="D13" s="10"/>
      <c r="E13" s="10"/>
      <c r="F13" s="10"/>
      <c r="G13" s="10"/>
      <c r="H13" s="10"/>
      <c r="I13" s="10"/>
      <c r="J13" s="10"/>
      <c r="K13" s="10"/>
      <c r="L13" s="7"/>
      <c r="M13" s="7"/>
      <c r="N13" s="7"/>
      <c r="O13" s="6"/>
    </row>
    <row r="14" spans="1:19" ht="18.75" x14ac:dyDescent="0.3">
      <c r="A14" s="5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7"/>
      <c r="M14" s="7"/>
      <c r="N14" s="7"/>
      <c r="O14" s="6"/>
    </row>
    <row r="15" spans="1:19" ht="18.75" x14ac:dyDescent="0.3">
      <c r="A15" s="5"/>
      <c r="B15" s="10" t="s">
        <v>38</v>
      </c>
      <c r="C15" s="10"/>
      <c r="D15" s="10"/>
      <c r="E15" s="10"/>
      <c r="F15" s="10"/>
      <c r="G15" s="10"/>
      <c r="H15" s="10"/>
      <c r="I15" s="10"/>
      <c r="J15" s="10"/>
      <c r="K15" s="10"/>
      <c r="L15" s="7"/>
      <c r="M15" s="7"/>
      <c r="N15" s="7"/>
      <c r="O15" s="6"/>
    </row>
    <row r="16" spans="1:19" ht="18.75" x14ac:dyDescent="0.3">
      <c r="A16" s="5"/>
      <c r="B16" s="11" t="s">
        <v>31</v>
      </c>
      <c r="C16" s="10"/>
      <c r="D16" s="10"/>
      <c r="E16" s="10"/>
      <c r="F16" s="10"/>
      <c r="G16" s="10"/>
      <c r="H16" s="10"/>
      <c r="I16" s="10"/>
      <c r="J16" s="10"/>
      <c r="K16" s="10"/>
      <c r="L16" s="7"/>
      <c r="M16" s="12"/>
      <c r="N16" s="13"/>
      <c r="O16" s="9"/>
      <c r="P16" s="1"/>
      <c r="S16" s="1"/>
    </row>
    <row r="17" spans="1:19" x14ac:dyDescent="0.25">
      <c r="A17" s="5"/>
      <c r="B17" s="14"/>
      <c r="C17" s="7"/>
      <c r="D17" s="7"/>
      <c r="E17" s="7"/>
      <c r="F17" s="7"/>
      <c r="G17" s="7"/>
      <c r="H17" s="7"/>
      <c r="I17" s="7"/>
      <c r="J17" s="7"/>
      <c r="K17" s="7"/>
      <c r="L17" s="7"/>
      <c r="M17" s="12"/>
      <c r="N17" s="13"/>
      <c r="O17" s="9"/>
      <c r="P17" s="1"/>
      <c r="S17" s="1"/>
    </row>
    <row r="18" spans="1:19" s="2" customFormat="1" x14ac:dyDescent="0.25">
      <c r="A18" s="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6"/>
      <c r="N18" s="16"/>
      <c r="O18" s="9"/>
      <c r="P18" s="3"/>
      <c r="Q18" s="3"/>
    </row>
    <row r="19" spans="1:19" s="2" customForma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17"/>
      <c r="N19" s="17"/>
      <c r="O19" s="9"/>
      <c r="P19" s="3"/>
      <c r="Q19" s="3"/>
    </row>
    <row r="20" spans="1:19" ht="18.75" x14ac:dyDescent="0.3">
      <c r="A20" s="5"/>
      <c r="B20" s="18" t="s">
        <v>6</v>
      </c>
      <c r="C20" s="7"/>
      <c r="D20" s="4" t="s">
        <v>40</v>
      </c>
      <c r="E20" s="7"/>
      <c r="F20" s="7"/>
      <c r="G20" s="7"/>
      <c r="H20" s="7"/>
      <c r="I20" s="7"/>
      <c r="J20" s="7"/>
      <c r="K20" s="7"/>
      <c r="L20" s="7"/>
      <c r="M20" s="19"/>
      <c r="N20" s="12"/>
      <c r="O20" s="9"/>
      <c r="P20" s="1"/>
      <c r="Q20" s="1"/>
    </row>
    <row r="21" spans="1:19" ht="18.75" x14ac:dyDescent="0.3">
      <c r="A21" s="5"/>
      <c r="B21" s="18"/>
      <c r="C21" s="7"/>
      <c r="D21" s="20"/>
      <c r="E21" s="7"/>
      <c r="F21" s="7"/>
      <c r="G21" s="7"/>
      <c r="H21" s="7"/>
      <c r="I21" s="7"/>
      <c r="J21" s="7"/>
      <c r="K21" s="7"/>
      <c r="L21" s="7"/>
      <c r="M21" s="19"/>
      <c r="N21" s="12"/>
      <c r="O21" s="9"/>
      <c r="P21" s="1"/>
      <c r="Q21" s="1"/>
    </row>
    <row r="22" spans="1:19" s="2" customFormat="1" x14ac:dyDescent="0.25">
      <c r="A22" s="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6"/>
    </row>
    <row r="23" spans="1:19" s="2" customFormat="1" x14ac:dyDescent="0.25">
      <c r="A23" s="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6"/>
    </row>
    <row r="24" spans="1:19" s="2" customForma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</row>
    <row r="25" spans="1:19" ht="18.75" x14ac:dyDescent="0.3">
      <c r="A25" s="5"/>
      <c r="B25" s="18" t="s">
        <v>7</v>
      </c>
      <c r="C25" s="19" t="s">
        <v>3</v>
      </c>
      <c r="D25" s="4">
        <v>52.4</v>
      </c>
      <c r="E25" s="10" t="s">
        <v>11</v>
      </c>
      <c r="F25" s="7"/>
      <c r="G25" s="7"/>
      <c r="H25" s="7"/>
      <c r="I25" s="7"/>
      <c r="J25" s="7"/>
      <c r="K25" s="7"/>
      <c r="L25" s="7"/>
      <c r="M25" s="7"/>
      <c r="N25" s="7"/>
      <c r="O25" s="6"/>
    </row>
    <row r="26" spans="1:19" ht="18.75" x14ac:dyDescent="0.3">
      <c r="A26" s="5"/>
      <c r="B26" s="18"/>
      <c r="C26" s="19"/>
      <c r="D26" s="20"/>
      <c r="E26" s="7"/>
      <c r="F26" s="7"/>
      <c r="G26" s="7"/>
      <c r="H26" s="7"/>
      <c r="I26" s="7"/>
      <c r="J26" s="7"/>
      <c r="K26" s="7"/>
      <c r="L26" s="7"/>
      <c r="M26" s="7"/>
      <c r="N26" s="7"/>
      <c r="O26" s="6"/>
    </row>
    <row r="27" spans="1:19" ht="18.75" x14ac:dyDescent="0.3">
      <c r="A27" s="5"/>
      <c r="B27" s="18" t="s">
        <v>8</v>
      </c>
      <c r="C27" s="19" t="s">
        <v>18</v>
      </c>
      <c r="D27" s="4">
        <v>9.8000000000000007</v>
      </c>
      <c r="E27" s="10" t="s">
        <v>11</v>
      </c>
      <c r="F27" s="7"/>
      <c r="G27" s="7"/>
      <c r="H27" s="7"/>
      <c r="I27" s="7"/>
      <c r="J27" s="7"/>
      <c r="K27" s="7"/>
      <c r="L27" s="7"/>
      <c r="M27" s="7"/>
      <c r="N27" s="7"/>
      <c r="O27" s="6"/>
    </row>
    <row r="28" spans="1:19" ht="18.75" x14ac:dyDescent="0.3">
      <c r="A28" s="5"/>
      <c r="B28" s="18"/>
      <c r="C28" s="19"/>
      <c r="D28" s="20"/>
      <c r="E28" s="7"/>
      <c r="F28" s="7"/>
      <c r="G28" s="7"/>
      <c r="H28" s="7"/>
      <c r="I28" s="7"/>
      <c r="J28" s="7"/>
      <c r="K28" s="7"/>
      <c r="L28" s="7"/>
      <c r="M28" s="7"/>
      <c r="N28" s="7"/>
      <c r="O28" s="6"/>
    </row>
    <row r="29" spans="1:19" s="2" customFormat="1" x14ac:dyDescent="0.25">
      <c r="A29" s="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6"/>
    </row>
    <row r="30" spans="1:19" s="2" customForma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9" ht="18.75" x14ac:dyDescent="0.3">
      <c r="A31" s="5"/>
      <c r="B31" s="18" t="s">
        <v>17</v>
      </c>
      <c r="C31" s="7"/>
      <c r="D31" s="4">
        <v>9</v>
      </c>
      <c r="E31" s="10" t="s">
        <v>10</v>
      </c>
      <c r="F31" s="7"/>
      <c r="G31" s="7"/>
      <c r="H31" s="7"/>
      <c r="I31" s="7"/>
      <c r="J31" s="7"/>
      <c r="K31" s="7"/>
      <c r="L31" s="7"/>
      <c r="M31" s="7"/>
      <c r="N31" s="7"/>
      <c r="O31" s="6"/>
    </row>
    <row r="32" spans="1:19" ht="18" x14ac:dyDescent="0.25">
      <c r="A32" s="5"/>
      <c r="B32" s="7" t="s">
        <v>5</v>
      </c>
      <c r="C32" s="19" t="s">
        <v>33</v>
      </c>
      <c r="D32" s="7">
        <f xml:space="preserve"> (D31-12)*15</f>
        <v>-45</v>
      </c>
      <c r="E32" s="7"/>
      <c r="F32" s="7" t="s">
        <v>19</v>
      </c>
      <c r="G32" s="7"/>
      <c r="H32" s="7"/>
      <c r="I32" s="7"/>
      <c r="J32" s="7"/>
      <c r="K32" s="7"/>
      <c r="L32" s="7"/>
      <c r="M32" s="7"/>
      <c r="N32" s="7"/>
      <c r="O32" s="6"/>
    </row>
    <row r="33" spans="1:15" ht="18" x14ac:dyDescent="0.25">
      <c r="A33" s="5"/>
      <c r="B33" s="7"/>
      <c r="C33" s="19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6"/>
    </row>
    <row r="34" spans="1:15" s="2" customFormat="1" x14ac:dyDescent="0.25">
      <c r="A34" s="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6"/>
    </row>
    <row r="35" spans="1:15" s="2" customFormat="1" x14ac:dyDescent="0.25">
      <c r="A35" s="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6"/>
    </row>
    <row r="36" spans="1:15" s="2" customForma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ht="18.75" x14ac:dyDescent="0.3">
      <c r="A37" s="5"/>
      <c r="B37" s="18" t="s">
        <v>16</v>
      </c>
      <c r="C37" s="7"/>
      <c r="D37" s="39">
        <v>41448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6"/>
    </row>
    <row r="38" spans="1:15" ht="18.75" x14ac:dyDescent="0.3">
      <c r="A38" s="5"/>
      <c r="B38" s="21" t="s">
        <v>30</v>
      </c>
      <c r="C38" s="7"/>
      <c r="D38" s="22"/>
      <c r="E38" s="7"/>
      <c r="F38" s="7"/>
      <c r="G38" s="7"/>
      <c r="H38" s="7"/>
      <c r="I38" s="7"/>
      <c r="J38" s="7"/>
      <c r="K38" s="7"/>
      <c r="L38" s="7"/>
      <c r="M38" s="7"/>
      <c r="N38" s="7"/>
      <c r="O38" s="6"/>
    </row>
    <row r="39" spans="1:15" x14ac:dyDescent="0.25">
      <c r="A39" s="5"/>
      <c r="B39" s="23">
        <v>41275</v>
      </c>
      <c r="C39" s="7" t="s">
        <v>13</v>
      </c>
      <c r="D39" s="7">
        <f>D37-B39</f>
        <v>173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6"/>
    </row>
    <row r="40" spans="1:15" x14ac:dyDescent="0.25">
      <c r="A40" s="5"/>
      <c r="B40" s="23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6"/>
    </row>
    <row r="41" spans="1:15" s="2" customFormat="1" x14ac:dyDescent="0.25">
      <c r="A41" s="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6"/>
    </row>
    <row r="42" spans="1:15" ht="18" x14ac:dyDescent="0.25">
      <c r="A42" s="5"/>
      <c r="B42" s="7" t="s">
        <v>1</v>
      </c>
      <c r="C42" s="19" t="s">
        <v>2</v>
      </c>
      <c r="D42" s="7">
        <f xml:space="preserve"> 23.4*SIN(RADIANS(360*(284+D39)/365))</f>
        <v>23.398049812520867</v>
      </c>
      <c r="E42" s="7" t="s">
        <v>11</v>
      </c>
      <c r="F42" s="7" t="s">
        <v>37</v>
      </c>
      <c r="G42" s="7"/>
      <c r="H42" s="7"/>
      <c r="I42" s="7"/>
      <c r="J42" s="7"/>
      <c r="K42" s="7"/>
      <c r="L42" s="7"/>
      <c r="M42" s="7"/>
      <c r="N42" s="7"/>
      <c r="O42" s="6"/>
    </row>
    <row r="43" spans="1:15" ht="18" x14ac:dyDescent="0.25">
      <c r="A43" s="5"/>
      <c r="B43" s="7"/>
      <c r="C43" s="19"/>
      <c r="D43" s="7"/>
      <c r="E43" s="7"/>
      <c r="F43" s="7" t="s">
        <v>35</v>
      </c>
      <c r="G43" s="7"/>
      <c r="H43" s="7"/>
      <c r="I43" s="7"/>
      <c r="J43" s="7"/>
      <c r="K43" s="7"/>
      <c r="L43" s="7"/>
      <c r="M43" s="7"/>
      <c r="N43" s="7"/>
      <c r="O43" s="6"/>
    </row>
    <row r="44" spans="1:15" ht="18" x14ac:dyDescent="0.25">
      <c r="A44" s="5"/>
      <c r="B44" s="7"/>
      <c r="C44" s="19"/>
      <c r="D44" s="7"/>
      <c r="E44" s="7"/>
      <c r="F44" s="7" t="s">
        <v>36</v>
      </c>
      <c r="G44" s="7"/>
      <c r="H44" s="7"/>
      <c r="I44" s="7"/>
      <c r="J44" s="7"/>
      <c r="K44" s="7"/>
      <c r="L44" s="7"/>
      <c r="M44" s="7"/>
      <c r="N44" s="7"/>
      <c r="O44" s="6"/>
    </row>
    <row r="45" spans="1:15" ht="18" x14ac:dyDescent="0.25">
      <c r="A45" s="5"/>
      <c r="B45" s="7"/>
      <c r="C45" s="19"/>
      <c r="D45" s="7"/>
      <c r="E45" s="7"/>
      <c r="F45" s="7" t="s">
        <v>34</v>
      </c>
      <c r="G45" s="7"/>
      <c r="H45" s="7"/>
      <c r="I45" s="7"/>
      <c r="J45" s="7"/>
      <c r="K45" s="7"/>
      <c r="L45" s="7"/>
      <c r="M45" s="7"/>
      <c r="N45" s="7"/>
      <c r="O45" s="6"/>
    </row>
    <row r="46" spans="1:15" s="2" customFormat="1" x14ac:dyDescent="0.25">
      <c r="A46" s="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6"/>
    </row>
    <row r="47" spans="1:15" ht="18.75" x14ac:dyDescent="0.3">
      <c r="A47" s="5"/>
      <c r="B47" s="18" t="s">
        <v>12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6"/>
    </row>
    <row r="48" spans="1:15" x14ac:dyDescent="0.25">
      <c r="A48" s="5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6"/>
    </row>
    <row r="49" spans="1:15" x14ac:dyDescent="0.25">
      <c r="A49" s="5"/>
      <c r="B49" s="7"/>
      <c r="C49" s="7"/>
      <c r="D49" s="7"/>
      <c r="E49" s="7"/>
      <c r="F49" s="7" t="s">
        <v>25</v>
      </c>
      <c r="G49" s="7"/>
      <c r="H49" s="7"/>
      <c r="I49" s="7"/>
      <c r="J49" s="7"/>
      <c r="K49" s="7"/>
      <c r="L49" s="7"/>
      <c r="M49" s="7"/>
      <c r="N49" s="7"/>
      <c r="O49" s="6"/>
    </row>
    <row r="50" spans="1:15" x14ac:dyDescent="0.25">
      <c r="A50" s="5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6"/>
    </row>
    <row r="51" spans="1:15" x14ac:dyDescent="0.25">
      <c r="A51" s="5"/>
      <c r="B51" s="7" t="s">
        <v>29</v>
      </c>
      <c r="C51" s="7"/>
      <c r="D51" s="7">
        <f>COS(RADIANS(D42))*COS(RADIANS(D32))*COS(RADIANS(D25))+SIN(RADIANS(D42))*SIN(RADIANS(D25))</f>
        <v>0.71059126388363503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6"/>
    </row>
    <row r="52" spans="1:15" x14ac:dyDescent="0.25">
      <c r="A52" s="5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6"/>
    </row>
    <row r="53" spans="1:15" ht="18.75" x14ac:dyDescent="0.3">
      <c r="A53" s="5"/>
      <c r="B53" s="24" t="s">
        <v>10</v>
      </c>
      <c r="C53" s="7"/>
      <c r="D53" s="25">
        <f>DEGREES(ASIN(D51))</f>
        <v>45.283042564725172</v>
      </c>
      <c r="E53" s="10" t="s">
        <v>11</v>
      </c>
      <c r="F53" s="7"/>
      <c r="G53" s="7"/>
      <c r="H53" s="7"/>
      <c r="I53" s="7"/>
      <c r="J53" s="7"/>
      <c r="K53" s="7"/>
      <c r="L53" s="7"/>
      <c r="M53" s="7"/>
      <c r="N53" s="7"/>
      <c r="O53" s="6"/>
    </row>
    <row r="54" spans="1:15" ht="18.75" x14ac:dyDescent="0.3">
      <c r="A54" s="5"/>
      <c r="B54" s="24"/>
      <c r="C54" s="7"/>
      <c r="D54" s="26"/>
      <c r="E54" s="7"/>
      <c r="F54" s="7"/>
      <c r="G54" s="7"/>
      <c r="H54" s="7"/>
      <c r="I54" s="7"/>
      <c r="J54" s="7"/>
      <c r="K54" s="7"/>
      <c r="L54" s="7"/>
      <c r="M54" s="7"/>
      <c r="N54" s="7"/>
      <c r="O54" s="6"/>
    </row>
    <row r="55" spans="1:15" ht="18.75" x14ac:dyDescent="0.3">
      <c r="A55" s="5"/>
      <c r="B55" s="7"/>
      <c r="C55" s="7"/>
      <c r="D55" s="26"/>
      <c r="E55" s="7"/>
      <c r="F55" s="7"/>
      <c r="G55" s="7"/>
      <c r="H55" s="7"/>
      <c r="I55" s="7"/>
      <c r="J55" s="7"/>
      <c r="K55" s="7"/>
      <c r="L55" s="7"/>
      <c r="M55" s="7"/>
      <c r="N55" s="7"/>
      <c r="O55" s="6"/>
    </row>
    <row r="56" spans="1:15" ht="18.75" x14ac:dyDescent="0.3">
      <c r="A56" s="5"/>
      <c r="B56" s="18"/>
      <c r="C56" s="7"/>
      <c r="D56" s="26"/>
      <c r="E56" s="7"/>
      <c r="F56" s="7"/>
      <c r="G56" s="7"/>
      <c r="H56" s="7"/>
      <c r="I56" s="7"/>
      <c r="J56" s="7"/>
      <c r="K56" s="7"/>
      <c r="L56" s="7"/>
      <c r="M56" s="7"/>
      <c r="N56" s="7"/>
      <c r="O56" s="6"/>
    </row>
    <row r="57" spans="1:15" ht="18.75" x14ac:dyDescent="0.3">
      <c r="A57" s="5"/>
      <c r="B57" s="18" t="s">
        <v>42</v>
      </c>
      <c r="C57" s="7"/>
      <c r="D57" s="40">
        <v>1.75</v>
      </c>
      <c r="E57" s="10" t="s">
        <v>43</v>
      </c>
      <c r="F57" s="7"/>
      <c r="G57" s="7"/>
      <c r="H57" s="7"/>
      <c r="I57" s="7"/>
      <c r="J57" s="7"/>
      <c r="K57" s="7"/>
      <c r="L57" s="7"/>
      <c r="M57" s="7"/>
      <c r="N57" s="7"/>
      <c r="O57" s="6"/>
    </row>
    <row r="58" spans="1:15" ht="18.75" x14ac:dyDescent="0.3">
      <c r="A58" s="5"/>
      <c r="B58" s="24"/>
      <c r="C58" s="7"/>
      <c r="D58" s="26"/>
      <c r="E58" s="7"/>
      <c r="F58" s="7"/>
      <c r="G58" s="7"/>
      <c r="H58" s="7"/>
      <c r="I58" s="7"/>
      <c r="J58" s="7"/>
      <c r="K58" s="7"/>
      <c r="L58" s="7"/>
      <c r="M58" s="7"/>
      <c r="N58" s="7"/>
      <c r="O58" s="6"/>
    </row>
    <row r="59" spans="1:15" ht="18.75" x14ac:dyDescent="0.3">
      <c r="A59" s="5"/>
      <c r="B59" s="18" t="s">
        <v>41</v>
      </c>
      <c r="C59" s="7"/>
      <c r="D59" s="27">
        <f>$D$57/TAN(RADIANS(D53))</f>
        <v>1.7327947679406976</v>
      </c>
      <c r="E59" s="10" t="s">
        <v>43</v>
      </c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5" ht="18.75" x14ac:dyDescent="0.3">
      <c r="A60" s="5"/>
      <c r="B60" s="24"/>
      <c r="C60" s="7"/>
      <c r="D60" s="26"/>
      <c r="E60" s="7"/>
      <c r="F60" s="7"/>
      <c r="G60" s="7"/>
      <c r="H60" s="7"/>
      <c r="I60" s="7"/>
      <c r="J60" s="7"/>
      <c r="K60" s="7"/>
      <c r="L60" s="7"/>
      <c r="M60" s="7"/>
      <c r="N60" s="7"/>
      <c r="O60" s="6"/>
    </row>
    <row r="61" spans="1:15" s="2" customFormat="1" x14ac:dyDescent="0.25">
      <c r="A61" s="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6"/>
    </row>
    <row r="62" spans="1:15" ht="18.75" x14ac:dyDescent="0.3">
      <c r="A62" s="5"/>
      <c r="B62" s="18" t="s">
        <v>0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6"/>
    </row>
    <row r="63" spans="1:15" ht="33.75" x14ac:dyDescent="0.5">
      <c r="A63" s="5"/>
      <c r="B63" s="8"/>
      <c r="C63" s="7"/>
      <c r="D63" s="7"/>
      <c r="E63" s="7"/>
      <c r="F63" s="7" t="s">
        <v>25</v>
      </c>
      <c r="G63" s="7"/>
      <c r="H63" s="7"/>
      <c r="I63" s="7"/>
      <c r="J63" s="7"/>
      <c r="K63" s="7"/>
      <c r="L63" s="7"/>
      <c r="M63" s="7"/>
      <c r="N63" s="7"/>
      <c r="O63" s="6"/>
    </row>
    <row r="64" spans="1:15" ht="33.75" x14ac:dyDescent="0.5">
      <c r="A64" s="5"/>
      <c r="B64" s="8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28"/>
    </row>
    <row r="65" spans="1:15" x14ac:dyDescent="0.25">
      <c r="A65" s="5"/>
      <c r="B65" s="7" t="s">
        <v>20</v>
      </c>
      <c r="C65" s="7"/>
      <c r="D65" s="7">
        <f>SIN(RADIANS(D32))/(COS(RADIANS(D32))*SIN(RADIANS(D25))-TAN(RADIANS(D42))*COS(RADIANS(D25)))</f>
        <v>-2.3870626258111827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6"/>
    </row>
    <row r="66" spans="1:15" x14ac:dyDescent="0.25">
      <c r="A66" s="5"/>
      <c r="B66" s="12" t="s">
        <v>4</v>
      </c>
      <c r="C66" s="7"/>
      <c r="D66" s="7">
        <f>DEGREES(ATAN(D65))</f>
        <v>-67.269975815767623</v>
      </c>
      <c r="E66" s="7"/>
      <c r="F66" s="7" t="s">
        <v>23</v>
      </c>
      <c r="G66" s="7"/>
      <c r="H66" s="7"/>
      <c r="I66" s="7"/>
      <c r="J66" s="7"/>
      <c r="K66" s="7"/>
      <c r="L66" s="7"/>
      <c r="M66" s="7"/>
      <c r="N66" s="7"/>
      <c r="O66" s="6"/>
    </row>
    <row r="67" spans="1:15" x14ac:dyDescent="0.25">
      <c r="A67" s="5"/>
      <c r="B67" s="7"/>
      <c r="C67" s="7"/>
      <c r="D67" s="29"/>
      <c r="E67" s="7"/>
      <c r="F67" s="7"/>
      <c r="G67" s="7"/>
      <c r="H67" s="7"/>
      <c r="I67" s="7"/>
      <c r="J67" s="7"/>
      <c r="K67" s="7"/>
      <c r="L67" s="7"/>
      <c r="M67" s="7"/>
      <c r="N67" s="7"/>
      <c r="O67" s="6"/>
    </row>
    <row r="68" spans="1:15" ht="23.25" customHeight="1" x14ac:dyDescent="0.3">
      <c r="A68" s="5"/>
      <c r="B68" s="7" t="s">
        <v>0</v>
      </c>
      <c r="C68" s="7"/>
      <c r="D68" s="30">
        <f>IF(AND(D32=0,D66=0),180,IF(AND(D32&lt;=0,D66&gt;=0),0+D66,IF(AND(D32&lt;=0,D66&lt;=0),180+D66,IF(AND(D32&gt;=0,D66&lt;=0),360+D66,IF(AND(D32&gt;=0,D66&gt;=0),180+D66)))))</f>
        <v>112.73002418423238</v>
      </c>
      <c r="E68" s="31" t="s">
        <v>11</v>
      </c>
      <c r="F68" s="7" t="s">
        <v>22</v>
      </c>
      <c r="G68" s="7"/>
      <c r="H68" s="7"/>
      <c r="I68" s="7"/>
      <c r="J68" s="7"/>
      <c r="K68" s="7"/>
      <c r="L68" s="7"/>
      <c r="M68" s="7"/>
      <c r="N68" s="7"/>
      <c r="O68" s="6"/>
    </row>
    <row r="69" spans="1:15" s="2" customFormat="1" ht="15.75" x14ac:dyDescent="0.25">
      <c r="A69" s="5"/>
      <c r="B69" s="15"/>
      <c r="C69" s="15"/>
      <c r="D69" s="32"/>
      <c r="E69" s="33"/>
      <c r="F69" s="15"/>
      <c r="G69" s="15"/>
      <c r="H69" s="15"/>
      <c r="I69" s="15"/>
      <c r="J69" s="15"/>
      <c r="K69" s="15"/>
      <c r="L69" s="15"/>
      <c r="M69" s="15"/>
      <c r="N69" s="15"/>
      <c r="O69" s="6"/>
    </row>
    <row r="70" spans="1:15" s="2" customFormat="1" ht="15.75" x14ac:dyDescent="0.25">
      <c r="A70" s="5"/>
      <c r="B70" s="15"/>
      <c r="C70" s="15"/>
      <c r="D70" s="32"/>
      <c r="E70" s="33"/>
      <c r="F70" s="15"/>
      <c r="G70" s="15"/>
      <c r="H70" s="15"/>
      <c r="I70" s="15"/>
      <c r="J70" s="15"/>
      <c r="K70" s="15"/>
      <c r="L70" s="15"/>
      <c r="M70" s="15"/>
      <c r="N70" s="15"/>
      <c r="O70" s="6"/>
    </row>
    <row r="71" spans="1:15" x14ac:dyDescent="0.25">
      <c r="A71" s="5"/>
      <c r="B71" s="34" t="s">
        <v>21</v>
      </c>
      <c r="C71" s="34" t="s">
        <v>28</v>
      </c>
      <c r="D71" s="7"/>
      <c r="E71" s="35" t="s">
        <v>9</v>
      </c>
      <c r="F71" s="34" t="s">
        <v>26</v>
      </c>
      <c r="G71" s="7"/>
      <c r="H71" s="35" t="s">
        <v>15</v>
      </c>
      <c r="I71" s="36" t="s">
        <v>4</v>
      </c>
      <c r="J71" s="34" t="s">
        <v>27</v>
      </c>
      <c r="K71" s="7"/>
      <c r="L71" s="7"/>
      <c r="M71" s="7"/>
      <c r="N71" s="7"/>
      <c r="O71" s="6"/>
    </row>
    <row r="72" spans="1:15" x14ac:dyDescent="0.25">
      <c r="A72" s="5"/>
      <c r="B72" s="7">
        <v>0</v>
      </c>
      <c r="C72" s="7">
        <f t="shared" ref="C72:C80" si="0" xml:space="preserve"> (B72-12)*15</f>
        <v>-180</v>
      </c>
      <c r="D72" s="7"/>
      <c r="E72" s="7">
        <f>COS(RADIANS(D42))*COS(RADIANS(C72))*COS(RADIANS(D25))+SIN(RADIANS(D42))*SIN(RADIANS(D25))</f>
        <v>-0.24534038293473165</v>
      </c>
      <c r="F72" s="37">
        <f>DEGREES(ASIN(E72))</f>
        <v>-14.20195018747914</v>
      </c>
      <c r="G72" s="7"/>
      <c r="H72" s="7">
        <f>SIN(RADIANS(C72))/(COS(RADIANS(C72))*SIN(RADIANS(D25))-TAN(RADIANS(D42))*COS(RADIANS(D25)))</f>
        <v>1.1598507407713713E-16</v>
      </c>
      <c r="I72" s="7">
        <f>DEGREES(ATAN(H72))</f>
        <v>6.645455231132169E-15</v>
      </c>
      <c r="J72" s="37">
        <f>IF(AND(C72=0,I72=0),180,IF(AND(C72&lt;=0,I72&gt;=0),0+I72,IF(AND(C72&lt;=0,I72&lt;=0),180+I72,IF(AND(C72&gt;=0,I72&lt;=0),360+I72,IF(AND(C72&gt;=0,I72&gt;=0),180+I72)))))</f>
        <v>6.645455231132169E-15</v>
      </c>
      <c r="K72" s="7"/>
      <c r="L72" s="38"/>
      <c r="M72" s="7"/>
      <c r="N72" s="7"/>
      <c r="O72" s="6"/>
    </row>
    <row r="73" spans="1:15" x14ac:dyDescent="0.25">
      <c r="A73" s="5"/>
      <c r="B73" s="7">
        <v>1</v>
      </c>
      <c r="C73" s="7">
        <f t="shared" si="0"/>
        <v>-165</v>
      </c>
      <c r="D73" s="7"/>
      <c r="E73" s="7">
        <f>COS(RADIANS(D42))*COS(RADIANS(C73))*COS(RADIANS(D25))+SIN(RADIANS(D42))*SIN(RADIANS(D25))</f>
        <v>-0.22625980675259844</v>
      </c>
      <c r="F73" s="37">
        <f>DEGREES(ASIN(E73))</f>
        <v>-13.076970388147318</v>
      </c>
      <c r="G73" s="7"/>
      <c r="H73" s="7">
        <f>SIN(RADIANS(C73))/(COS(RADIANS(C73))*SIN(RADIANS(D25))-TAN(RADIANS(D42))*COS(RADIANS(D25)))</f>
        <v>0.25145108526003873</v>
      </c>
      <c r="I73" s="7">
        <f>DEGREES(ATAN(H73))</f>
        <v>14.114467121723724</v>
      </c>
      <c r="J73" s="37">
        <f t="shared" ref="J73:J96" si="1">IF(AND(C73=0,I73=0),180,IF(AND(C73&lt;=0,I73&gt;=0),0+I73,IF(AND(C73&lt;=0,I73&lt;=0),180+I73,IF(AND(C73&gt;=0,I73&lt;=0),360+I73,IF(AND(C73&gt;=0,I73&gt;=0),180+I73)))))</f>
        <v>14.114467121723724</v>
      </c>
      <c r="K73" s="7"/>
      <c r="L73" s="7"/>
      <c r="M73" s="7"/>
      <c r="N73" s="7"/>
      <c r="O73" s="6"/>
    </row>
    <row r="74" spans="1:15" x14ac:dyDescent="0.25">
      <c r="A74" s="5"/>
      <c r="B74" s="7">
        <v>2</v>
      </c>
      <c r="C74" s="7">
        <f t="shared" si="0"/>
        <v>-150</v>
      </c>
      <c r="D74" s="7"/>
      <c r="E74" s="7">
        <f>COS(RADIANS(D42))*COS(RADIANS(C74))*COS(RADIANS(D25))+SIN(RADIANS(D42))*SIN(RADIANS(D25))</f>
        <v>-0.1703183879408684</v>
      </c>
      <c r="F74" s="37">
        <f t="shared" ref="F74:F96" si="2">DEGREES(ASIN(E74))</f>
        <v>-9.8063313139646233</v>
      </c>
      <c r="G74" s="7"/>
      <c r="H74" s="7">
        <f>SIN(RADIANS(C74))/(COS(RADIANS(C74))*SIN(RADIANS(D25))-TAN(RADIANS(D42))*COS(RADIANS(D25)))</f>
        <v>0.52623176309382502</v>
      </c>
      <c r="I74" s="7">
        <f>DEGREES(ATAN(H74))</f>
        <v>27.754770442619286</v>
      </c>
      <c r="J74" s="37">
        <f t="shared" si="1"/>
        <v>27.754770442619286</v>
      </c>
      <c r="K74" s="7"/>
      <c r="L74" s="7"/>
      <c r="M74" s="7"/>
      <c r="N74" s="7"/>
      <c r="O74" s="6"/>
    </row>
    <row r="75" spans="1:15" x14ac:dyDescent="0.25">
      <c r="A75" s="5"/>
      <c r="B75" s="7">
        <v>3</v>
      </c>
      <c r="C75" s="7">
        <f t="shared" si="0"/>
        <v>-135</v>
      </c>
      <c r="D75" s="7"/>
      <c r="E75" s="7">
        <f>COS(RADIANS(D42))*COS(RADIANS(C75))*COS(RADIANS(D25))+SIN(RADIANS(D42))*SIN(RADIANS(D25))</f>
        <v>-8.1328441743994895E-2</v>
      </c>
      <c r="F75" s="37">
        <f t="shared" si="2"/>
        <v>-4.6649286882783239</v>
      </c>
      <c r="G75" s="7"/>
      <c r="H75" s="7">
        <f>SIN(RADIANS(C75))/(COS(RADIANS(C75))*SIN(RADIANS(D25))-TAN(RADIANS(D42))*COS(RADIANS(D25)))</f>
        <v>0.85788722757929026</v>
      </c>
      <c r="I75" s="7">
        <f t="shared" ref="I75:I96" si="3">DEGREES(ATAN(H75))</f>
        <v>40.62587166197526</v>
      </c>
      <c r="J75" s="37">
        <f t="shared" si="1"/>
        <v>40.62587166197526</v>
      </c>
      <c r="K75" s="7"/>
      <c r="L75" s="7"/>
      <c r="M75" s="7"/>
      <c r="N75" s="7"/>
      <c r="O75" s="6"/>
    </row>
    <row r="76" spans="1:15" x14ac:dyDescent="0.25">
      <c r="A76" s="5"/>
      <c r="B76" s="7">
        <v>4</v>
      </c>
      <c r="C76" s="7">
        <f t="shared" si="0"/>
        <v>-120</v>
      </c>
      <c r="D76" s="7"/>
      <c r="E76" s="7">
        <f>COS(RADIANS(D42))*COS(RADIANS(C76))*COS(RADIANS(D25))+SIN(RADIANS(D42))*SIN(RADIANS(D25))</f>
        <v>3.4645514067544292E-2</v>
      </c>
      <c r="F76" s="37">
        <f t="shared" si="2"/>
        <v>1.9854390612324111</v>
      </c>
      <c r="G76" s="7"/>
      <c r="H76" s="7">
        <f>SIN(RADIANS(C76))/(COS(RADIANS(C76))*SIN(RADIANS(D25))-TAN(RADIANS(D42))*COS(RADIANS(D25)))</f>
        <v>1.3118544874139342</v>
      </c>
      <c r="I76" s="7">
        <f t="shared" si="3"/>
        <v>52.682463279216009</v>
      </c>
      <c r="J76" s="37">
        <f t="shared" si="1"/>
        <v>52.682463279216009</v>
      </c>
      <c r="K76" s="7"/>
      <c r="L76" s="7"/>
      <c r="M76" s="7"/>
      <c r="N76" s="7"/>
      <c r="O76" s="6"/>
    </row>
    <row r="77" spans="1:15" x14ac:dyDescent="0.25">
      <c r="A77" s="5"/>
      <c r="B77" s="7">
        <v>5</v>
      </c>
      <c r="C77" s="7">
        <f t="shared" si="0"/>
        <v>-105</v>
      </c>
      <c r="D77" s="7"/>
      <c r="E77" s="7">
        <f>COS(RADIANS(D42))*COS(RADIANS(C77))*COS(RADIANS(D25))+SIN(RADIANS(D42))*SIN(RADIANS(D25))</f>
        <v>0.16970004606121644</v>
      </c>
      <c r="F77" s="37">
        <f t="shared" si="2"/>
        <v>9.7703795647447134</v>
      </c>
      <c r="G77" s="7"/>
      <c r="H77" s="7">
        <f>SIN(RADIANS(C77))/(COS(RADIANS(C77))*SIN(RADIANS(D25))-TAN(RADIANS(D42))*COS(RADIANS(D25)))</f>
        <v>2.0592430920250875</v>
      </c>
      <c r="I77" s="7">
        <f t="shared" si="3"/>
        <v>64.098079962114511</v>
      </c>
      <c r="J77" s="37">
        <f t="shared" si="1"/>
        <v>64.098079962114511</v>
      </c>
      <c r="K77" s="7"/>
      <c r="L77" s="7"/>
      <c r="M77" s="7"/>
      <c r="N77" s="7"/>
      <c r="O77" s="6"/>
    </row>
    <row r="78" spans="1:15" x14ac:dyDescent="0.25">
      <c r="A78" s="5"/>
      <c r="B78" s="7">
        <v>6</v>
      </c>
      <c r="C78" s="7">
        <f t="shared" si="0"/>
        <v>-90</v>
      </c>
      <c r="D78" s="7"/>
      <c r="E78" s="7">
        <f>COS(RADIANS(D42))*COS(RADIANS(C78))*COS(RADIANS(D25))+SIN(RADIANS(D42))*SIN(RADIANS(D25))</f>
        <v>0.31463141106982007</v>
      </c>
      <c r="F78" s="37">
        <f t="shared" si="2"/>
        <v>18.33856385708232</v>
      </c>
      <c r="G78" s="7"/>
      <c r="H78" s="7">
        <f>SIN(RADIANS(C78))/(COS(RADIANS(C78))*SIN(RADIANS(D25))-TAN(RADIANS(D42))*COS(RADIANS(D25)))</f>
        <v>3.7877534830772492</v>
      </c>
      <c r="I78" s="7">
        <f t="shared" si="3"/>
        <v>75.210854595485287</v>
      </c>
      <c r="J78" s="37">
        <f t="shared" si="1"/>
        <v>75.210854595485287</v>
      </c>
      <c r="K78" s="7"/>
      <c r="L78" s="7"/>
      <c r="M78" s="7"/>
      <c r="N78" s="7"/>
      <c r="O78" s="6"/>
    </row>
    <row r="79" spans="1:15" x14ac:dyDescent="0.25">
      <c r="A79" s="5"/>
      <c r="B79" s="7">
        <v>7</v>
      </c>
      <c r="C79" s="7">
        <f t="shared" si="0"/>
        <v>-75</v>
      </c>
      <c r="D79" s="7"/>
      <c r="E79" s="7">
        <f>COS(RADIANS(D42))*COS(RADIANS(C79))*COS(RADIANS(D25))+SIN(RADIANS(D42))*SIN(RADIANS(D25))</f>
        <v>0.45956277607842355</v>
      </c>
      <c r="F79" s="37">
        <f t="shared" si="2"/>
        <v>27.358897841269794</v>
      </c>
      <c r="G79" s="7"/>
      <c r="H79" s="7">
        <f>SIN(RADIANS(C79))/(COS(RADIANS(C79))*SIN(RADIANS(D25))-TAN(RADIANS(D42))*COS(RADIANS(D25)))</f>
        <v>16.385764646434673</v>
      </c>
      <c r="I79" s="7">
        <f t="shared" si="3"/>
        <v>86.507651195710693</v>
      </c>
      <c r="J79" s="37">
        <f t="shared" si="1"/>
        <v>86.507651195710693</v>
      </c>
      <c r="K79" s="7"/>
      <c r="L79" s="7"/>
      <c r="M79" s="7"/>
      <c r="N79" s="7"/>
      <c r="O79" s="6"/>
    </row>
    <row r="80" spans="1:15" x14ac:dyDescent="0.25">
      <c r="A80" s="5"/>
      <c r="B80" s="7">
        <v>8</v>
      </c>
      <c r="C80" s="7">
        <f t="shared" si="0"/>
        <v>-60</v>
      </c>
      <c r="D80" s="7"/>
      <c r="E80" s="7">
        <f>COS(RADIANS(D42))*COS(RADIANS(C80))*COS(RADIANS(D25))+SIN(RADIANS(D42))*SIN(RADIANS(D25))</f>
        <v>0.5946173080720959</v>
      </c>
      <c r="F80" s="37">
        <f t="shared" si="2"/>
        <v>36.485355666408992</v>
      </c>
      <c r="G80" s="7"/>
      <c r="H80" s="7">
        <f>SIN(RADIANS(C80))/(COS(RADIANS(C80))*SIN(RADIANS(D25))-TAN(RADIANS(D42))*COS(RADIANS(D25)))</f>
        <v>-6.5540414881401858</v>
      </c>
      <c r="I80" s="7">
        <f t="shared" si="3"/>
        <v>-81.324852816287688</v>
      </c>
      <c r="J80" s="37">
        <f t="shared" si="1"/>
        <v>98.675147183712312</v>
      </c>
      <c r="K80" s="7"/>
      <c r="L80" s="7"/>
      <c r="M80" s="7"/>
      <c r="N80" s="7"/>
      <c r="O80" s="6"/>
    </row>
    <row r="81" spans="1:15" x14ac:dyDescent="0.25">
      <c r="A81" s="5"/>
      <c r="B81" s="7">
        <v>9</v>
      </c>
      <c r="C81" s="7">
        <f t="shared" ref="C81:C96" si="4" xml:space="preserve"> (B81-12)*15</f>
        <v>-45</v>
      </c>
      <c r="D81" s="7"/>
      <c r="E81" s="7">
        <f>COS(RADIANS(D42))*COS(RADIANS(C81))*COS(RADIANS(D25))+SIN(RADIANS(D42))*SIN(RADIANS(D25))</f>
        <v>0.71059126388363503</v>
      </c>
      <c r="F81" s="37">
        <f t="shared" si="2"/>
        <v>45.283042564725172</v>
      </c>
      <c r="G81" s="7"/>
      <c r="H81" s="7">
        <f>SIN(RADIANS(C81))/(COS(RADIANS(C81))*SIN(RADIANS(D25))-TAN(RADIANS(D42))*COS(RADIANS(D25)))</f>
        <v>-2.3870626258111827</v>
      </c>
      <c r="I81" s="7">
        <f t="shared" si="3"/>
        <v>-67.269975815767623</v>
      </c>
      <c r="J81" s="37">
        <f t="shared" si="1"/>
        <v>112.73002418423238</v>
      </c>
      <c r="K81" s="7"/>
      <c r="L81" s="7"/>
      <c r="M81" s="7"/>
      <c r="N81" s="7"/>
      <c r="O81" s="6"/>
    </row>
    <row r="82" spans="1:15" x14ac:dyDescent="0.25">
      <c r="A82" s="5"/>
      <c r="B82" s="7">
        <v>10</v>
      </c>
      <c r="C82" s="7">
        <f t="shared" si="4"/>
        <v>-30</v>
      </c>
      <c r="D82" s="7"/>
      <c r="E82" s="7">
        <f>COS(RADIANS(D42))*COS(RADIANS(C82))*COS(RADIANS(D25))+SIN(RADIANS(D42))*SIN(RADIANS(D25))</f>
        <v>0.79958121008050842</v>
      </c>
      <c r="F82" s="37">
        <f t="shared" si="2"/>
        <v>53.090129451061046</v>
      </c>
      <c r="G82" s="7"/>
      <c r="H82" s="7">
        <f>SIN(RADIANS(C82))/(COS(RADIANS(C82))*SIN(RADIANS(D25))-TAN(RADIANS(D42))*COS(RADIANS(D25)))</f>
        <v>-1.184457385027575</v>
      </c>
      <c r="I82" s="7">
        <f t="shared" si="3"/>
        <v>-49.826652903265355</v>
      </c>
      <c r="J82" s="37">
        <f t="shared" si="1"/>
        <v>130.17334709673463</v>
      </c>
      <c r="K82" s="7"/>
      <c r="L82" s="7"/>
      <c r="M82" s="7"/>
      <c r="N82" s="7"/>
      <c r="O82" s="6"/>
    </row>
    <row r="83" spans="1:15" x14ac:dyDescent="0.25">
      <c r="A83" s="5"/>
      <c r="B83" s="7">
        <v>11</v>
      </c>
      <c r="C83" s="7">
        <f t="shared" si="4"/>
        <v>-15</v>
      </c>
      <c r="D83" s="7"/>
      <c r="E83" s="7">
        <f>COS(RADIANS(D42))*COS(RADIANS(C83))*COS(RADIANS(D25))+SIN(RADIANS(D42))*SIN(RADIANS(D25))</f>
        <v>0.8555226288922384</v>
      </c>
      <c r="F83" s="37">
        <f t="shared" si="2"/>
        <v>58.81752061435477</v>
      </c>
      <c r="G83" s="7"/>
      <c r="H83" s="7">
        <f>SIN(RADIANS(C83))/(COS(RADIANS(C83))*SIN(RADIANS(D25))-TAN(RADIANS(D42))*COS(RADIANS(D25)))</f>
        <v>-0.51631189674812317</v>
      </c>
      <c r="I83" s="7">
        <f t="shared" si="3"/>
        <v>-27.307845009941872</v>
      </c>
      <c r="J83" s="37">
        <f t="shared" si="1"/>
        <v>152.69215499005813</v>
      </c>
      <c r="K83" s="7"/>
      <c r="L83" s="7"/>
      <c r="M83" s="7"/>
      <c r="N83" s="7"/>
      <c r="O83" s="6"/>
    </row>
    <row r="84" spans="1:15" x14ac:dyDescent="0.25">
      <c r="A84" s="5"/>
      <c r="B84" s="7">
        <v>12</v>
      </c>
      <c r="C84" s="7">
        <f t="shared" si="4"/>
        <v>0</v>
      </c>
      <c r="D84" s="7"/>
      <c r="E84" s="7">
        <f>COS(RADIANS(D42))*COS(RADIANS(C84))*COS(RADIANS(D25))+SIN(RADIANS(D42))*SIN(RADIANS(D25))</f>
        <v>0.87460320507437173</v>
      </c>
      <c r="F84" s="37">
        <f t="shared" si="2"/>
        <v>60.998049812520875</v>
      </c>
      <c r="G84" s="7"/>
      <c r="H84" s="7">
        <f>SIN(RADIANS(C84))/(COS(RADIANS(C84))*SIN(RADIANS(D25))-TAN(RADIANS(D42))*COS(RADIANS(D25)))</f>
        <v>0</v>
      </c>
      <c r="I84" s="7">
        <f t="shared" si="3"/>
        <v>0</v>
      </c>
      <c r="J84" s="37">
        <f t="shared" si="1"/>
        <v>180</v>
      </c>
      <c r="K84" s="7"/>
      <c r="L84" s="7"/>
      <c r="M84" s="7"/>
      <c r="N84" s="7"/>
      <c r="O84" s="6"/>
    </row>
    <row r="85" spans="1:15" x14ac:dyDescent="0.25">
      <c r="A85" s="5"/>
      <c r="B85" s="7">
        <v>13</v>
      </c>
      <c r="C85" s="7">
        <f t="shared" si="4"/>
        <v>15</v>
      </c>
      <c r="D85" s="7"/>
      <c r="E85" s="7">
        <f>COS(RADIANS(D42))*COS(RADIANS(C85))*COS(RADIANS(D25))+SIN(RADIANS(D42))*SIN(RADIANS(D25))</f>
        <v>0.8555226288922384</v>
      </c>
      <c r="F85" s="37">
        <f t="shared" si="2"/>
        <v>58.81752061435477</v>
      </c>
      <c r="G85" s="7"/>
      <c r="H85" s="7">
        <f>SIN(RADIANS(C85))/(COS(RADIANS(C85))*SIN(RADIANS(D25))-TAN(RADIANS(D42))*COS(RADIANS(D25)))</f>
        <v>0.51631189674812317</v>
      </c>
      <c r="I85" s="7">
        <f t="shared" si="3"/>
        <v>27.307845009941872</v>
      </c>
      <c r="J85" s="37">
        <f t="shared" si="1"/>
        <v>207.30784500994187</v>
      </c>
      <c r="K85" s="7"/>
      <c r="L85" s="7"/>
      <c r="M85" s="7"/>
      <c r="N85" s="7"/>
      <c r="O85" s="6"/>
    </row>
    <row r="86" spans="1:15" x14ac:dyDescent="0.25">
      <c r="A86" s="5"/>
      <c r="B86" s="7">
        <v>14</v>
      </c>
      <c r="C86" s="7">
        <f t="shared" si="4"/>
        <v>30</v>
      </c>
      <c r="D86" s="7"/>
      <c r="E86" s="7">
        <f>COS(RADIANS(D42))*COS(RADIANS(C86))*COS(RADIANS(D25))+SIN(RADIANS(D42))*SIN(RADIANS(D25))</f>
        <v>0.79958121008050842</v>
      </c>
      <c r="F86" s="37">
        <f t="shared" si="2"/>
        <v>53.090129451061046</v>
      </c>
      <c r="G86" s="7"/>
      <c r="H86" s="7">
        <f>SIN(RADIANS(C86))/(COS(RADIANS(C86))*SIN(RADIANS(D25))-TAN(RADIANS(D42))*COS(RADIANS(D25)))</f>
        <v>1.184457385027575</v>
      </c>
      <c r="I86" s="7">
        <f t="shared" si="3"/>
        <v>49.826652903265355</v>
      </c>
      <c r="J86" s="37">
        <f t="shared" si="1"/>
        <v>229.82665290326537</v>
      </c>
      <c r="K86" s="7"/>
      <c r="L86" s="7"/>
      <c r="M86" s="7"/>
      <c r="N86" s="7"/>
      <c r="O86" s="6"/>
    </row>
    <row r="87" spans="1:15" x14ac:dyDescent="0.25">
      <c r="A87" s="5"/>
      <c r="B87" s="7">
        <v>15</v>
      </c>
      <c r="C87" s="7">
        <f t="shared" si="4"/>
        <v>45</v>
      </c>
      <c r="D87" s="7"/>
      <c r="E87" s="7">
        <f>COS(RADIANS(D42))*COS(RADIANS(C87))*COS(RADIANS(D25))+SIN(RADIANS(D42))*SIN(RADIANS(D25))</f>
        <v>0.71059126388363503</v>
      </c>
      <c r="F87" s="37">
        <f t="shared" si="2"/>
        <v>45.283042564725172</v>
      </c>
      <c r="G87" s="7"/>
      <c r="H87" s="7">
        <f>SIN(RADIANS(C87))/(COS(RADIANS(C87))*SIN(RADIANS(D25))-TAN(RADIANS(D42))*COS(RADIANS(D25)))</f>
        <v>2.3870626258111827</v>
      </c>
      <c r="I87" s="7">
        <f t="shared" si="3"/>
        <v>67.269975815767623</v>
      </c>
      <c r="J87" s="37">
        <f t="shared" si="1"/>
        <v>247.26997581576762</v>
      </c>
      <c r="K87" s="7"/>
      <c r="L87" s="7"/>
      <c r="M87" s="7"/>
      <c r="N87" s="7"/>
      <c r="O87" s="6"/>
    </row>
    <row r="88" spans="1:15" x14ac:dyDescent="0.25">
      <c r="A88" s="5"/>
      <c r="B88" s="7">
        <v>16</v>
      </c>
      <c r="C88" s="7">
        <f t="shared" si="4"/>
        <v>60</v>
      </c>
      <c r="D88" s="7"/>
      <c r="E88" s="7">
        <f>COS(RADIANS(D42))*COS(RADIANS(C88))*COS(RADIANS(D25))+SIN(RADIANS(D42))*SIN(RADIANS(D25))</f>
        <v>0.5946173080720959</v>
      </c>
      <c r="F88" s="37">
        <f t="shared" si="2"/>
        <v>36.485355666408992</v>
      </c>
      <c r="G88" s="7"/>
      <c r="H88" s="7">
        <f>SIN(RADIANS(C88))/(COS(RADIANS(C88))*SIN(RADIANS(D25))-TAN(RADIANS(D42))*COS(RADIANS(D25)))</f>
        <v>6.5540414881401858</v>
      </c>
      <c r="I88" s="7">
        <f t="shared" si="3"/>
        <v>81.324852816287688</v>
      </c>
      <c r="J88" s="37">
        <f t="shared" si="1"/>
        <v>261.32485281628772</v>
      </c>
      <c r="K88" s="7"/>
      <c r="L88" s="7"/>
      <c r="M88" s="7"/>
      <c r="N88" s="7"/>
      <c r="O88" s="6"/>
    </row>
    <row r="89" spans="1:15" x14ac:dyDescent="0.25">
      <c r="A89" s="5"/>
      <c r="B89" s="7">
        <v>17</v>
      </c>
      <c r="C89" s="7">
        <f t="shared" si="4"/>
        <v>75</v>
      </c>
      <c r="D89" s="7"/>
      <c r="E89" s="7">
        <f>COS(RADIANS(D42))*COS(RADIANS(C89))*COS(RADIANS(D25))+SIN(RADIANS(D42))*SIN(RADIANS(D25))</f>
        <v>0.45956277607842355</v>
      </c>
      <c r="F89" s="37">
        <f t="shared" si="2"/>
        <v>27.358897841269794</v>
      </c>
      <c r="G89" s="7"/>
      <c r="H89" s="7">
        <f>SIN(RADIANS(C89))/(COS(RADIANS(C89))*SIN(RADIANS(D25))-TAN(RADIANS(D42))*COS(RADIANS(D25)))</f>
        <v>-16.385764646434673</v>
      </c>
      <c r="I89" s="7">
        <f t="shared" si="3"/>
        <v>-86.507651195710693</v>
      </c>
      <c r="J89" s="37">
        <f t="shared" si="1"/>
        <v>273.49234880428929</v>
      </c>
      <c r="K89" s="7"/>
      <c r="L89" s="7"/>
      <c r="M89" s="7"/>
      <c r="N89" s="7"/>
      <c r="O89" s="6"/>
    </row>
    <row r="90" spans="1:15" x14ac:dyDescent="0.25">
      <c r="A90" s="5"/>
      <c r="B90" s="7">
        <v>18</v>
      </c>
      <c r="C90" s="7">
        <f t="shared" si="4"/>
        <v>90</v>
      </c>
      <c r="D90" s="7"/>
      <c r="E90" s="7">
        <f>COS(RADIANS(D42))*COS(RADIANS(C90))*COS(RADIANS(D25))+SIN(RADIANS(D42))*SIN(RADIANS(D25))</f>
        <v>0.31463141106982007</v>
      </c>
      <c r="F90" s="37">
        <f t="shared" si="2"/>
        <v>18.33856385708232</v>
      </c>
      <c r="G90" s="7"/>
      <c r="H90" s="7">
        <f>SIN(RADIANS(C90))/(COS(RADIANS(C90))*SIN(RADIANS(D25))-TAN(RADIANS(D42))*COS(RADIANS(D25)))</f>
        <v>-3.7877534830772492</v>
      </c>
      <c r="I90" s="7">
        <f t="shared" si="3"/>
        <v>-75.210854595485287</v>
      </c>
      <c r="J90" s="37">
        <f t="shared" si="1"/>
        <v>284.78914540451473</v>
      </c>
      <c r="K90" s="7"/>
      <c r="L90" s="7"/>
      <c r="M90" s="7"/>
      <c r="N90" s="7"/>
      <c r="O90" s="6"/>
    </row>
    <row r="91" spans="1:15" x14ac:dyDescent="0.25">
      <c r="A91" s="5"/>
      <c r="B91" s="7">
        <v>19</v>
      </c>
      <c r="C91" s="7">
        <f t="shared" si="4"/>
        <v>105</v>
      </c>
      <c r="D91" s="7"/>
      <c r="E91" s="7">
        <f>COS(RADIANS(D42))*COS(RADIANS(C91))*COS(RADIANS(D25))+SIN(RADIANS(D42))*SIN(RADIANS(D25))</f>
        <v>0.16970004606121644</v>
      </c>
      <c r="F91" s="37">
        <f t="shared" si="2"/>
        <v>9.7703795647447134</v>
      </c>
      <c r="G91" s="7"/>
      <c r="H91" s="7">
        <f>SIN(RADIANS(C91))/(COS(RADIANS(C91))*SIN(RADIANS(D25))-TAN(RADIANS(D42))*COS(RADIANS(D25)))</f>
        <v>-2.0592430920250875</v>
      </c>
      <c r="I91" s="7">
        <f t="shared" si="3"/>
        <v>-64.098079962114511</v>
      </c>
      <c r="J91" s="37">
        <f t="shared" si="1"/>
        <v>295.90192003788547</v>
      </c>
      <c r="K91" s="7"/>
      <c r="L91" s="7"/>
      <c r="M91" s="7"/>
      <c r="N91" s="7"/>
      <c r="O91" s="6"/>
    </row>
    <row r="92" spans="1:15" x14ac:dyDescent="0.25">
      <c r="A92" s="5"/>
      <c r="B92" s="7">
        <v>20</v>
      </c>
      <c r="C92" s="7">
        <f t="shared" si="4"/>
        <v>120</v>
      </c>
      <c r="D92" s="7"/>
      <c r="E92" s="7">
        <f>COS(RADIANS(D42))*COS(RADIANS(C92))*COS(RADIANS(D25))+SIN(RADIANS(D42))*SIN(RADIANS(D25))</f>
        <v>3.4645514067544292E-2</v>
      </c>
      <c r="F92" s="37">
        <f t="shared" si="2"/>
        <v>1.9854390612324111</v>
      </c>
      <c r="G92" s="7"/>
      <c r="H92" s="7">
        <f>SIN(RADIANS(C92))/(COS(RADIANS(C92))*SIN(RADIANS(D25))-TAN(RADIANS(D42))*COS(RADIANS(D25)))</f>
        <v>-1.3118544874139342</v>
      </c>
      <c r="I92" s="7">
        <f t="shared" si="3"/>
        <v>-52.682463279216009</v>
      </c>
      <c r="J92" s="37">
        <f t="shared" si="1"/>
        <v>307.31753672078401</v>
      </c>
      <c r="K92" s="7"/>
      <c r="L92" s="7"/>
      <c r="M92" s="7"/>
      <c r="N92" s="7"/>
      <c r="O92" s="6"/>
    </row>
    <row r="93" spans="1:15" x14ac:dyDescent="0.25">
      <c r="A93" s="5"/>
      <c r="B93" s="7">
        <v>21</v>
      </c>
      <c r="C93" s="7">
        <f t="shared" si="4"/>
        <v>135</v>
      </c>
      <c r="D93" s="7"/>
      <c r="E93" s="7">
        <f>COS(RADIANS(D42))*COS(RADIANS(C93))*COS(RADIANS(D25))+SIN(RADIANS(D42))*SIN(RADIANS(D25))</f>
        <v>-8.1328441743994895E-2</v>
      </c>
      <c r="F93" s="37">
        <f t="shared" si="2"/>
        <v>-4.6649286882783239</v>
      </c>
      <c r="G93" s="7"/>
      <c r="H93" s="7">
        <f>SIN(RADIANS(C93))/(COS(RADIANS(C93))*SIN(RADIANS(D25))-TAN(RADIANS(D42))*COS(RADIANS(D25)))</f>
        <v>-0.85788722757929026</v>
      </c>
      <c r="I93" s="7">
        <f t="shared" si="3"/>
        <v>-40.62587166197526</v>
      </c>
      <c r="J93" s="37">
        <f t="shared" si="1"/>
        <v>319.37412833802472</v>
      </c>
      <c r="K93" s="7"/>
      <c r="L93" s="7"/>
      <c r="M93" s="7"/>
      <c r="N93" s="7"/>
      <c r="O93" s="6"/>
    </row>
    <row r="94" spans="1:15" x14ac:dyDescent="0.25">
      <c r="A94" s="5"/>
      <c r="B94" s="7">
        <v>22</v>
      </c>
      <c r="C94" s="7">
        <f t="shared" si="4"/>
        <v>150</v>
      </c>
      <c r="D94" s="7"/>
      <c r="E94" s="7">
        <f>COS(RADIANS(D42))*COS(RADIANS(C94))*COS(RADIANS(D25))+SIN(RADIANS(D42))*SIN(RADIANS(D25))</f>
        <v>-0.1703183879408684</v>
      </c>
      <c r="F94" s="37">
        <f t="shared" si="2"/>
        <v>-9.8063313139646233</v>
      </c>
      <c r="G94" s="7"/>
      <c r="H94" s="7">
        <f>SIN(RADIANS(C94))/(COS(RADIANS(C94))*SIN(RADIANS(D25))-TAN(RADIANS(D42))*COS(RADIANS(D25)))</f>
        <v>-0.52623176309382502</v>
      </c>
      <c r="I94" s="7">
        <f t="shared" si="3"/>
        <v>-27.754770442619286</v>
      </c>
      <c r="J94" s="37">
        <f t="shared" si="1"/>
        <v>332.2452295573807</v>
      </c>
      <c r="K94" s="7"/>
      <c r="L94" s="7"/>
      <c r="M94" s="7"/>
      <c r="N94" s="7"/>
      <c r="O94" s="6"/>
    </row>
    <row r="95" spans="1:15" x14ac:dyDescent="0.25">
      <c r="A95" s="5"/>
      <c r="B95" s="7">
        <v>23</v>
      </c>
      <c r="C95" s="7">
        <f t="shared" si="4"/>
        <v>165</v>
      </c>
      <c r="D95" s="7"/>
      <c r="E95" s="7">
        <f>COS(RADIANS(D42))*COS(RADIANS(C95))*COS(RADIANS(D25))+SIN(RADIANS(D42))*SIN(RADIANS(D25))</f>
        <v>-0.22625980675259844</v>
      </c>
      <c r="F95" s="37">
        <f t="shared" si="2"/>
        <v>-13.076970388147318</v>
      </c>
      <c r="G95" s="7"/>
      <c r="H95" s="7">
        <f>SIN(RADIANS(C95))/(COS(RADIANS(C95))*SIN(RADIANS(D25))-TAN(RADIANS(D42))*COS(RADIANS(D25)))</f>
        <v>-0.25145108526003873</v>
      </c>
      <c r="I95" s="7">
        <f t="shared" si="3"/>
        <v>-14.114467121723724</v>
      </c>
      <c r="J95" s="37">
        <f t="shared" si="1"/>
        <v>345.88553287827625</v>
      </c>
      <c r="K95" s="7"/>
      <c r="L95" s="7"/>
      <c r="M95" s="7"/>
      <c r="N95" s="7"/>
      <c r="O95" s="6"/>
    </row>
    <row r="96" spans="1:15" x14ac:dyDescent="0.25">
      <c r="A96" s="5"/>
      <c r="B96" s="7">
        <v>24</v>
      </c>
      <c r="C96" s="7">
        <f t="shared" si="4"/>
        <v>180</v>
      </c>
      <c r="D96" s="7"/>
      <c r="E96" s="7">
        <f>COS(RADIANS(D42))*COS(RADIANS(C96))*COS(RADIANS(D25))+SIN(RADIANS(D42))*SIN(RADIANS(D25))</f>
        <v>-0.24534038293473165</v>
      </c>
      <c r="F96" s="37">
        <f t="shared" si="2"/>
        <v>-14.20195018747914</v>
      </c>
      <c r="G96" s="7"/>
      <c r="H96" s="7">
        <f>SIN(RADIANS(C96))/(COS(RADIANS(C96))*SIN(RADIANS(D25))-TAN(RADIANS(D42))*COS(RADIANS(D25)))</f>
        <v>-1.1598507407713713E-16</v>
      </c>
      <c r="I96" s="7">
        <f t="shared" si="3"/>
        <v>-6.645455231132169E-15</v>
      </c>
      <c r="J96" s="37">
        <f t="shared" si="1"/>
        <v>360</v>
      </c>
      <c r="K96" s="7"/>
      <c r="L96" s="7"/>
      <c r="M96" s="7"/>
      <c r="N96" s="7"/>
      <c r="O96" s="6"/>
    </row>
    <row r="97" spans="1:15" s="2" customForma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6"/>
    </row>
    <row r="98" spans="1:15" s="2" customFormat="1" x14ac:dyDescent="0.25">
      <c r="A98" s="5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s="2" customFormat="1" x14ac:dyDescent="0.25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</sheetData>
  <sheetProtection password="B62D" sheet="1" objects="1" scenarios="1" selectLockedCells="1"/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Ingo</dc:creator>
  <cp:lastModifiedBy>Ingo</cp:lastModifiedBy>
  <dcterms:created xsi:type="dcterms:W3CDTF">2013-05-05T12:35:49Z</dcterms:created>
  <dcterms:modified xsi:type="dcterms:W3CDTF">2017-06-23T06:14:25Z</dcterms:modified>
</cp:coreProperties>
</file>