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1010" windowHeight="115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36" i="1" l="1"/>
  <c r="C38" i="1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53" i="1"/>
  <c r="C55" i="1"/>
  <c r="C67" i="1"/>
  <c r="C69" i="1"/>
  <c r="C49" i="1"/>
  <c r="C63" i="1"/>
  <c r="C40" i="1"/>
  <c r="C72" i="1"/>
  <c r="B107" i="1"/>
  <c r="B115" i="1"/>
  <c r="B123" i="1"/>
  <c r="J123" i="1"/>
  <c r="C83" i="1"/>
  <c r="C91" i="1"/>
  <c r="C96" i="1"/>
  <c r="B121" i="1"/>
  <c r="E121" i="1"/>
  <c r="C89" i="1"/>
  <c r="B108" i="1"/>
  <c r="B116" i="1"/>
  <c r="B124" i="1"/>
  <c r="I124" i="1"/>
  <c r="C84" i="1"/>
  <c r="C92" i="1"/>
  <c r="B111" i="1"/>
  <c r="C87" i="1"/>
  <c r="B112" i="1"/>
  <c r="D112" i="1"/>
  <c r="C88" i="1"/>
  <c r="B113" i="1"/>
  <c r="C81" i="1"/>
  <c r="C77" i="1"/>
  <c r="B114" i="1"/>
  <c r="H114" i="1"/>
  <c r="B122" i="1"/>
  <c r="C82" i="1"/>
  <c r="C90" i="1"/>
  <c r="B106" i="1"/>
  <c r="B109" i="1"/>
  <c r="B117" i="1"/>
  <c r="D117" i="1"/>
  <c r="B125" i="1"/>
  <c r="D125" i="1"/>
  <c r="C85" i="1"/>
  <c r="C93" i="1"/>
  <c r="B110" i="1"/>
  <c r="E110" i="1"/>
  <c r="B118" i="1"/>
  <c r="H118" i="1"/>
  <c r="C78" i="1"/>
  <c r="C86" i="1"/>
  <c r="C94" i="1"/>
  <c r="B119" i="1"/>
  <c r="D119" i="1"/>
  <c r="C79" i="1"/>
  <c r="C95" i="1"/>
  <c r="B120" i="1"/>
  <c r="D120" i="1"/>
  <c r="C80" i="1"/>
  <c r="G106" i="1"/>
  <c r="D106" i="1"/>
  <c r="J106" i="1"/>
  <c r="C106" i="1"/>
  <c r="H106" i="1"/>
  <c r="F106" i="1"/>
  <c r="E106" i="1"/>
  <c r="K106" i="1"/>
  <c r="I106" i="1"/>
  <c r="I116" i="1"/>
  <c r="G116" i="1"/>
  <c r="C116" i="1"/>
  <c r="K116" i="1"/>
  <c r="F116" i="1"/>
  <c r="D116" i="1"/>
  <c r="E116" i="1"/>
  <c r="H116" i="1"/>
  <c r="J116" i="1"/>
  <c r="F114" i="1"/>
  <c r="C124" i="1"/>
  <c r="E124" i="1"/>
  <c r="K124" i="1"/>
  <c r="I113" i="1"/>
  <c r="C113" i="1"/>
  <c r="J113" i="1"/>
  <c r="D113" i="1"/>
  <c r="E113" i="1"/>
  <c r="H113" i="1"/>
  <c r="K113" i="1"/>
  <c r="G113" i="1"/>
  <c r="F113" i="1"/>
  <c r="I125" i="1"/>
  <c r="F125" i="1"/>
  <c r="G117" i="1"/>
  <c r="E117" i="1"/>
  <c r="J117" i="1"/>
  <c r="G110" i="1"/>
  <c r="D115" i="1"/>
  <c r="G115" i="1"/>
  <c r="F115" i="1"/>
  <c r="J115" i="1"/>
  <c r="K115" i="1"/>
  <c r="C115" i="1"/>
  <c r="E115" i="1"/>
  <c r="H115" i="1"/>
  <c r="I115" i="1"/>
  <c r="K107" i="1"/>
  <c r="I107" i="1"/>
  <c r="F107" i="1"/>
  <c r="D107" i="1"/>
  <c r="G107" i="1"/>
  <c r="E107" i="1"/>
  <c r="C107" i="1"/>
  <c r="J107" i="1"/>
  <c r="H107" i="1"/>
  <c r="H109" i="1"/>
  <c r="C109" i="1"/>
  <c r="K109" i="1"/>
  <c r="E109" i="1"/>
  <c r="J109" i="1"/>
  <c r="I109" i="1"/>
  <c r="G109" i="1"/>
  <c r="D109" i="1"/>
  <c r="F109" i="1"/>
  <c r="J111" i="1"/>
  <c r="I111" i="1"/>
  <c r="G111" i="1"/>
  <c r="H111" i="1"/>
  <c r="F111" i="1"/>
  <c r="C111" i="1"/>
  <c r="E111" i="1"/>
  <c r="D111" i="1"/>
  <c r="K111" i="1"/>
  <c r="K119" i="1"/>
  <c r="E119" i="1"/>
  <c r="G119" i="1"/>
  <c r="K108" i="1"/>
  <c r="F108" i="1"/>
  <c r="E108" i="1"/>
  <c r="C108" i="1"/>
  <c r="G108" i="1"/>
  <c r="I108" i="1"/>
  <c r="J108" i="1"/>
  <c r="H108" i="1"/>
  <c r="D108" i="1"/>
  <c r="F120" i="1"/>
  <c r="C122" i="1"/>
  <c r="I122" i="1"/>
  <c r="E122" i="1"/>
  <c r="K122" i="1"/>
  <c r="G122" i="1"/>
  <c r="H122" i="1"/>
  <c r="D122" i="1"/>
  <c r="F122" i="1"/>
  <c r="J122" i="1"/>
  <c r="H112" i="1"/>
  <c r="I119" i="1"/>
  <c r="H117" i="1"/>
  <c r="H125" i="1"/>
  <c r="I114" i="1"/>
  <c r="E118" i="1"/>
  <c r="H119" i="1"/>
  <c r="H110" i="1"/>
  <c r="G120" i="1"/>
  <c r="C119" i="1"/>
  <c r="J110" i="1"/>
  <c r="J125" i="1"/>
  <c r="J124" i="1"/>
  <c r="J121" i="1"/>
  <c r="I120" i="1"/>
  <c r="F119" i="1"/>
  <c r="K125" i="1"/>
  <c r="G121" i="1"/>
  <c r="J120" i="1"/>
  <c r="J119" i="1"/>
  <c r="F110" i="1"/>
  <c r="E125" i="1"/>
  <c r="D124" i="1"/>
  <c r="C121" i="1"/>
  <c r="F123" i="1"/>
  <c r="K118" i="1"/>
  <c r="E112" i="1"/>
  <c r="E123" i="1"/>
  <c r="G114" i="1"/>
  <c r="G118" i="1"/>
  <c r="C112" i="1"/>
  <c r="E120" i="1"/>
  <c r="I110" i="1"/>
  <c r="C117" i="1"/>
  <c r="G125" i="1"/>
  <c r="G123" i="1"/>
  <c r="C123" i="1"/>
  <c r="F124" i="1"/>
  <c r="E114" i="1"/>
  <c r="K121" i="1"/>
  <c r="H123" i="1"/>
  <c r="D118" i="1"/>
  <c r="J118" i="1"/>
  <c r="J112" i="1"/>
  <c r="C120" i="1"/>
  <c r="C110" i="1"/>
  <c r="K117" i="1"/>
  <c r="I123" i="1"/>
  <c r="G124" i="1"/>
  <c r="J114" i="1"/>
  <c r="K114" i="1"/>
  <c r="I121" i="1"/>
  <c r="K112" i="1"/>
  <c r="C118" i="1"/>
  <c r="I112" i="1"/>
  <c r="C114" i="1"/>
  <c r="F121" i="1"/>
  <c r="F118" i="1"/>
  <c r="H120" i="1"/>
  <c r="K110" i="1"/>
  <c r="D110" i="1"/>
  <c r="F117" i="1"/>
  <c r="C125" i="1"/>
  <c r="K123" i="1"/>
  <c r="H124" i="1"/>
  <c r="D114" i="1"/>
  <c r="H121" i="1"/>
  <c r="I118" i="1"/>
  <c r="G112" i="1"/>
  <c r="D123" i="1"/>
  <c r="F112" i="1"/>
  <c r="K120" i="1"/>
  <c r="I117" i="1"/>
  <c r="D121" i="1"/>
</calcChain>
</file>

<file path=xl/sharedStrings.xml><?xml version="1.0" encoding="utf-8"?>
<sst xmlns="http://schemas.openxmlformats.org/spreadsheetml/2006/main" count="87" uniqueCount="51">
  <si>
    <t>km</t>
  </si>
  <si>
    <t>Grönland (Eis)</t>
  </si>
  <si>
    <t>Antarktis (Eis)</t>
  </si>
  <si>
    <t>Verhältnis Oberfläche Meer/Land</t>
  </si>
  <si>
    <t>Meeresspiegelanstieg</t>
  </si>
  <si>
    <t>Variablen:</t>
  </si>
  <si>
    <t>Erdumfang</t>
  </si>
  <si>
    <t>Fläche Inlandeis</t>
  </si>
  <si>
    <t>Dicke Inlandeis</t>
  </si>
  <si>
    <t>Abschmelzgrad %</t>
  </si>
  <si>
    <t>%</t>
  </si>
  <si>
    <t>Verhältnis Wasser-/Landoberfläche</t>
  </si>
  <si>
    <t>m</t>
  </si>
  <si>
    <t>Potentieller Meeresspiegelanstieg beim teilweisen oder vollständigen Abschmelzen des grönländischen und antarktischen Inlandeises</t>
  </si>
  <si>
    <t xml:space="preserve">*) </t>
  </si>
  <si>
    <t xml:space="preserve">Verhältnis </t>
  </si>
  <si>
    <t>Wasser- / Landflächen*</t>
  </si>
  <si>
    <t>Durch teilweises bzw. vollständiges Abschmelzen des grönlänischen und antarktischen</t>
  </si>
  <si>
    <t>Inlandeises hervorgerufener potentieller Anstieg des Meeresspiegels, dargestellt in</t>
  </si>
  <si>
    <t>Abhängigkeit vom Verhältnis der globalen Wasser/Land-Flächen.</t>
  </si>
  <si>
    <t>Beruht das Verhältnis auf Schätzungen</t>
  </si>
  <si>
    <t>(z.B. beim Betrachten eines Globus oder</t>
  </si>
  <si>
    <t>einer Weltkarte) gelten die entsprechenden</t>
  </si>
  <si>
    <t>Werte zum Meeresspiegelanstieg.</t>
  </si>
  <si>
    <t>(siehe Arbeitshilfe 19.73, "Pi-mal-Daumen"-</t>
  </si>
  <si>
    <t>Methode)</t>
  </si>
  <si>
    <t xml:space="preserve">Das tatsächliche globale Flächenverhältnis </t>
  </si>
  <si>
    <r>
      <t>km</t>
    </r>
    <r>
      <rPr>
        <vertAlign val="superscript"/>
        <sz val="14"/>
        <rFont val="Calibri"/>
        <family val="2"/>
      </rPr>
      <t>2</t>
    </r>
  </si>
  <si>
    <r>
      <t>km</t>
    </r>
    <r>
      <rPr>
        <vertAlign val="superscript"/>
        <sz val="14"/>
        <rFont val="Calibri"/>
        <family val="2"/>
      </rPr>
      <t>3</t>
    </r>
  </si>
  <si>
    <t>Gesamtes Schmelzwasservolumen</t>
  </si>
  <si>
    <r>
      <t xml:space="preserve">Umfang (Erde) </t>
    </r>
    <r>
      <rPr>
        <sz val="14"/>
        <rFont val="Arial"/>
        <family val="2"/>
      </rPr>
      <t>→</t>
    </r>
    <r>
      <rPr>
        <sz val="14"/>
        <rFont val="Calibri"/>
        <family val="2"/>
      </rPr>
      <t>U</t>
    </r>
    <r>
      <rPr>
        <vertAlign val="subscript"/>
        <sz val="14"/>
        <rFont val="Calibri"/>
        <family val="2"/>
      </rPr>
      <t>Erde</t>
    </r>
  </si>
  <si>
    <r>
      <t xml:space="preserve">Durchmesser (Erde) </t>
    </r>
    <r>
      <rPr>
        <sz val="14"/>
        <rFont val="Arial"/>
        <family val="2"/>
      </rPr>
      <t>→</t>
    </r>
    <r>
      <rPr>
        <sz val="14"/>
        <rFont val="Calibri"/>
        <family val="2"/>
      </rPr>
      <t>d</t>
    </r>
    <r>
      <rPr>
        <vertAlign val="subscript"/>
        <sz val="14"/>
        <rFont val="Calibri"/>
        <family val="2"/>
      </rPr>
      <t>Erde</t>
    </r>
    <r>
      <rPr>
        <sz val="14"/>
        <rFont val="Calibri"/>
        <family val="2"/>
      </rPr>
      <t xml:space="preserve"> = U</t>
    </r>
    <r>
      <rPr>
        <vertAlign val="subscript"/>
        <sz val="14"/>
        <rFont val="Calibri"/>
        <family val="2"/>
      </rPr>
      <t>Erde</t>
    </r>
    <r>
      <rPr>
        <sz val="14"/>
        <rFont val="Calibri"/>
        <family val="2"/>
      </rPr>
      <t>/</t>
    </r>
    <r>
      <rPr>
        <sz val="14"/>
        <rFont val="Symbol"/>
        <family val="1"/>
        <charset val="2"/>
      </rPr>
      <t>p</t>
    </r>
  </si>
  <si>
    <r>
      <t>Radius (Erde) →d</t>
    </r>
    <r>
      <rPr>
        <vertAlign val="subscript"/>
        <sz val="14"/>
        <rFont val="Calibri"/>
        <family val="2"/>
      </rPr>
      <t>Erde</t>
    </r>
    <r>
      <rPr>
        <sz val="14"/>
        <rFont val="Calibri"/>
        <family val="2"/>
      </rPr>
      <t>/2</t>
    </r>
  </si>
  <si>
    <r>
      <t>Oberfläche (Erde) →A</t>
    </r>
    <r>
      <rPr>
        <vertAlign val="subscript"/>
        <sz val="14"/>
        <rFont val="Calibri"/>
        <family val="2"/>
      </rPr>
      <t>Erde</t>
    </r>
    <r>
      <rPr>
        <sz val="14"/>
        <rFont val="Calibri"/>
        <family val="2"/>
      </rPr>
      <t xml:space="preserve"> = </t>
    </r>
    <r>
      <rPr>
        <sz val="14"/>
        <rFont val="Symbol"/>
        <family val="1"/>
        <charset val="2"/>
      </rPr>
      <t>p</t>
    </r>
    <r>
      <rPr>
        <sz val="14"/>
        <rFont val="Calibri"/>
        <family val="2"/>
      </rPr>
      <t>*d</t>
    </r>
    <r>
      <rPr>
        <vertAlign val="superscript"/>
        <sz val="14"/>
        <rFont val="Calibri"/>
        <family val="2"/>
      </rPr>
      <t>2</t>
    </r>
  </si>
  <si>
    <t>Grad des Abschmelzens X</t>
  </si>
  <si>
    <r>
      <t>Fläche A</t>
    </r>
    <r>
      <rPr>
        <vertAlign val="subscript"/>
        <sz val="14"/>
        <rFont val="Calibri"/>
        <family val="2"/>
      </rPr>
      <t>Eis</t>
    </r>
  </si>
  <si>
    <r>
      <t>durchschnittliche Dicke h</t>
    </r>
    <r>
      <rPr>
        <vertAlign val="subscript"/>
        <sz val="14"/>
        <rFont val="Calibri"/>
        <family val="2"/>
      </rPr>
      <t>Eis</t>
    </r>
  </si>
  <si>
    <r>
      <t>Volumen →V</t>
    </r>
    <r>
      <rPr>
        <vertAlign val="subscript"/>
        <sz val="14"/>
        <rFont val="Calibri"/>
        <family val="2"/>
      </rPr>
      <t>Eis</t>
    </r>
    <r>
      <rPr>
        <sz val="14"/>
        <rFont val="Calibri"/>
        <family val="2"/>
      </rPr>
      <t xml:space="preserve"> = A</t>
    </r>
    <r>
      <rPr>
        <vertAlign val="subscript"/>
        <sz val="14"/>
        <rFont val="Calibri"/>
        <family val="2"/>
      </rPr>
      <t>Eis</t>
    </r>
    <r>
      <rPr>
        <sz val="14"/>
        <rFont val="Calibri"/>
        <family val="2"/>
      </rPr>
      <t>*h</t>
    </r>
    <r>
      <rPr>
        <vertAlign val="subscript"/>
        <sz val="14"/>
        <rFont val="Calibri"/>
        <family val="2"/>
      </rPr>
      <t>Eis</t>
    </r>
  </si>
  <si>
    <r>
      <t>Volumen schmelzendes Eis →V</t>
    </r>
    <r>
      <rPr>
        <vertAlign val="subscript"/>
        <sz val="14"/>
        <rFont val="Calibri"/>
        <family val="2"/>
      </rPr>
      <t>Schmelze</t>
    </r>
    <r>
      <rPr>
        <sz val="14"/>
        <rFont val="Calibri"/>
        <family val="2"/>
      </rPr>
      <t xml:space="preserve"> = V</t>
    </r>
    <r>
      <rPr>
        <vertAlign val="subscript"/>
        <sz val="14"/>
        <rFont val="Calibri"/>
        <family val="2"/>
      </rPr>
      <t>Eis</t>
    </r>
    <r>
      <rPr>
        <sz val="14"/>
        <rFont val="Calibri"/>
        <family val="2"/>
      </rPr>
      <t>*(X/100)</t>
    </r>
  </si>
  <si>
    <r>
      <t>Volumen Wasser (Eis*0,917) →V</t>
    </r>
    <r>
      <rPr>
        <vertAlign val="subscript"/>
        <sz val="14"/>
        <rFont val="Calibri"/>
        <family val="2"/>
      </rPr>
      <t>Wasser</t>
    </r>
    <r>
      <rPr>
        <sz val="14"/>
        <rFont val="Calibri"/>
        <family val="2"/>
      </rPr>
      <t xml:space="preserve"> = V</t>
    </r>
    <r>
      <rPr>
        <vertAlign val="subscript"/>
        <sz val="14"/>
        <rFont val="Calibri"/>
        <family val="2"/>
      </rPr>
      <t>Schmelze</t>
    </r>
    <r>
      <rPr>
        <sz val="14"/>
        <rFont val="Calibri"/>
        <family val="2"/>
      </rPr>
      <t>*0,917</t>
    </r>
  </si>
  <si>
    <r>
      <t>Dicke h</t>
    </r>
    <r>
      <rPr>
        <vertAlign val="subscript"/>
        <sz val="14"/>
        <rFont val="Calibri"/>
        <family val="2"/>
      </rPr>
      <t>Eis</t>
    </r>
  </si>
  <si>
    <r>
      <t>Volumen Wasser  (Eis*0,917) →V</t>
    </r>
    <r>
      <rPr>
        <vertAlign val="subscript"/>
        <sz val="14"/>
        <rFont val="Calibri"/>
        <family val="2"/>
      </rPr>
      <t>Wasser</t>
    </r>
    <r>
      <rPr>
        <sz val="14"/>
        <rFont val="Calibri"/>
        <family val="2"/>
      </rPr>
      <t xml:space="preserve"> = V</t>
    </r>
    <r>
      <rPr>
        <vertAlign val="subscript"/>
        <sz val="14"/>
        <rFont val="Calibri"/>
        <family val="2"/>
      </rPr>
      <t>Schmelze</t>
    </r>
    <r>
      <rPr>
        <sz val="14"/>
        <rFont val="Calibri"/>
        <family val="2"/>
      </rPr>
      <t>*0,917</t>
    </r>
  </si>
  <si>
    <t>Meeresspiegelanstieg (m) bei Abschmelzgrad 100 - 10%</t>
  </si>
  <si>
    <t>Verhältnis Oberfläche Wasser/Land</t>
  </si>
  <si>
    <t xml:space="preserve">       %</t>
  </si>
  <si>
    <t>Wasser/Land beträgt 71% : 29%..</t>
  </si>
  <si>
    <t xml:space="preserve">      Meeresspiegelanstieg</t>
  </si>
  <si>
    <t xml:space="preserve">Ingo Mennerich, </t>
  </si>
  <si>
    <t>Schulbiologiezentrum Hannover</t>
  </si>
  <si>
    <t>Schul-LAB/IGS Mühlenberg</t>
  </si>
  <si>
    <t>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</si>
</sst>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1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vertAlign val="subscript"/>
      <sz val="14"/>
      <name val="Calibri"/>
      <family val="2"/>
    </font>
    <font>
      <sz val="14"/>
      <name val="Symbol"/>
      <family val="1"/>
      <charset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28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71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2" borderId="0" xfId="0" applyFont="1" applyFill="1" applyProtection="1">
      <protection locked="0"/>
    </xf>
    <xf numFmtId="0" fontId="0" fillId="0" borderId="0" xfId="0" applyProtection="1"/>
    <xf numFmtId="0" fontId="10" fillId="3" borderId="0" xfId="0" applyFont="1" applyFill="1" applyProtection="1"/>
    <xf numFmtId="0" fontId="3" fillId="0" borderId="0" xfId="0" applyFont="1" applyProtection="1"/>
    <xf numFmtId="0" fontId="0" fillId="4" borderId="0" xfId="0" applyFont="1" applyFill="1" applyAlignment="1" applyProtection="1"/>
    <xf numFmtId="0" fontId="0" fillId="0" borderId="0" xfId="0" applyAlignment="1" applyProtection="1">
      <alignment wrapText="1"/>
    </xf>
    <xf numFmtId="0" fontId="12" fillId="5" borderId="0" xfId="0" applyFont="1" applyFill="1" applyProtection="1"/>
    <xf numFmtId="0" fontId="9" fillId="0" borderId="0" xfId="0" applyFont="1" applyProtection="1"/>
    <xf numFmtId="0" fontId="13" fillId="0" borderId="0" xfId="0" applyFont="1" applyProtection="1"/>
    <xf numFmtId="1" fontId="14" fillId="0" borderId="0" xfId="0" applyNumberFormat="1" applyFont="1" applyProtection="1"/>
    <xf numFmtId="0" fontId="15" fillId="0" borderId="0" xfId="0" applyFont="1" applyProtection="1"/>
    <xf numFmtId="0" fontId="9" fillId="0" borderId="0" xfId="0" applyFont="1" applyFill="1" applyProtection="1"/>
    <xf numFmtId="0" fontId="14" fillId="0" borderId="0" xfId="0" applyFont="1" applyFill="1" applyProtection="1"/>
    <xf numFmtId="0" fontId="14" fillId="0" borderId="0" xfId="0" applyFont="1" applyProtection="1"/>
    <xf numFmtId="0" fontId="15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right" vertical="top"/>
    </xf>
    <xf numFmtId="171" fontId="14" fillId="0" borderId="0" xfId="0" applyNumberFormat="1" applyFont="1" applyProtection="1"/>
    <xf numFmtId="171" fontId="0" fillId="0" borderId="0" xfId="0" applyNumberFormat="1" applyProtection="1"/>
    <xf numFmtId="0" fontId="1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6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left"/>
    </xf>
    <xf numFmtId="0" fontId="9" fillId="0" borderId="0" xfId="0" applyFont="1" applyAlignment="1" applyProtection="1"/>
    <xf numFmtId="9" fontId="9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/>
    </xf>
    <xf numFmtId="171" fontId="17" fillId="0" borderId="0" xfId="0" applyNumberFormat="1" applyFont="1" applyProtection="1"/>
    <xf numFmtId="171" fontId="17" fillId="0" borderId="0" xfId="0" applyNumberFormat="1" applyFont="1" applyFill="1" applyProtection="1"/>
    <xf numFmtId="0" fontId="1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6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top"/>
    </xf>
    <xf numFmtId="0" fontId="16" fillId="0" borderId="0" xfId="0" applyFont="1" applyAlignment="1" applyProtection="1">
      <alignment horizontal="left"/>
    </xf>
    <xf numFmtId="0" fontId="9" fillId="0" borderId="0" xfId="0" applyFont="1" applyAlignment="1" applyProtection="1"/>
    <xf numFmtId="49" fontId="3" fillId="0" borderId="0" xfId="0" applyNumberFormat="1" applyFont="1" applyAlignment="1" applyProtection="1"/>
    <xf numFmtId="49" fontId="0" fillId="0" borderId="0" xfId="0" applyNumberFormat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32727639814258E-2"/>
          <c:y val="2.1146388959444585E-2"/>
          <c:w val="0.89612188365650969"/>
          <c:h val="0.952620577994807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Tabelle1!$B$77:$B$96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Tabelle1!$C$77:$C$96</c:f>
              <c:numCache>
                <c:formatCode>0.0</c:formatCode>
                <c:ptCount val="20"/>
                <c:pt idx="0">
                  <c:v>10.521127539112355</c:v>
                </c:pt>
                <c:pt idx="1">
                  <c:v>5.2605637695561773</c:v>
                </c:pt>
                <c:pt idx="2">
                  <c:v>3.5070425130374523</c:v>
                </c:pt>
                <c:pt idx="3">
                  <c:v>2.6302818847780887</c:v>
                </c:pt>
                <c:pt idx="4">
                  <c:v>2.1042255078224712</c:v>
                </c:pt>
                <c:pt idx="5">
                  <c:v>1.7535212565187261</c:v>
                </c:pt>
                <c:pt idx="6">
                  <c:v>1.5030182198731936</c:v>
                </c:pt>
                <c:pt idx="7">
                  <c:v>1.3151409423890443</c:v>
                </c:pt>
                <c:pt idx="8">
                  <c:v>1.1690141710124837</c:v>
                </c:pt>
                <c:pt idx="9">
                  <c:v>1.0521127539112356</c:v>
                </c:pt>
                <c:pt idx="10">
                  <c:v>0.95646613991930496</c:v>
                </c:pt>
                <c:pt idx="11">
                  <c:v>0.87676062825936307</c:v>
                </c:pt>
                <c:pt idx="12">
                  <c:v>0.80931750300864269</c:v>
                </c:pt>
                <c:pt idx="13">
                  <c:v>0.75150910993659681</c:v>
                </c:pt>
                <c:pt idx="14">
                  <c:v>0.70140850260749044</c:v>
                </c:pt>
                <c:pt idx="15">
                  <c:v>0.65757047119452217</c:v>
                </c:pt>
                <c:pt idx="16">
                  <c:v>0.61888985524190332</c:v>
                </c:pt>
                <c:pt idx="17">
                  <c:v>0.58450708550624186</c:v>
                </c:pt>
                <c:pt idx="18">
                  <c:v>0.55374355469012404</c:v>
                </c:pt>
                <c:pt idx="19">
                  <c:v>0.5260563769556178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73408"/>
        <c:axId val="80275328"/>
      </c:scatterChart>
      <c:valAx>
        <c:axId val="80273408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0275328"/>
        <c:crosses val="autoZero"/>
        <c:crossBetween val="midCat"/>
      </c:valAx>
      <c:valAx>
        <c:axId val="8027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0273408"/>
        <c:crosses val="autoZero"/>
        <c:crossBetween val="midCat"/>
        <c:majorUnit val="10"/>
        <c:minorUnit val="1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367353717691459E-2"/>
          <c:y val="1.0993357013169053E-2"/>
          <c:w val="0.85564115914372163"/>
          <c:h val="0.97531717137508345"/>
        </c:manualLayout>
      </c:layout>
      <c:scatterChart>
        <c:scatterStyle val="smoothMarker"/>
        <c:varyColors val="0"/>
        <c:ser>
          <c:idx val="0"/>
          <c:order val="0"/>
          <c:tx>
            <c:v>100%</c:v>
          </c:tx>
          <c:marker>
            <c:symbol val="none"/>
          </c:marker>
          <c:xVal>
            <c:numRef>
              <c:f>Tabelle1!$A$106:$A$125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Tabelle1!$B$106:$B$125</c:f>
              <c:numCache>
                <c:formatCode>0.0</c:formatCode>
                <c:ptCount val="20"/>
                <c:pt idx="0">
                  <c:v>10.521127539112355</c:v>
                </c:pt>
                <c:pt idx="1">
                  <c:v>5.2605637695561773</c:v>
                </c:pt>
                <c:pt idx="2">
                  <c:v>3.5070425130374523</c:v>
                </c:pt>
                <c:pt idx="3">
                  <c:v>2.6302818847780887</c:v>
                </c:pt>
                <c:pt idx="4">
                  <c:v>2.1042255078224712</c:v>
                </c:pt>
                <c:pt idx="5">
                  <c:v>1.7535212565187261</c:v>
                </c:pt>
                <c:pt idx="6">
                  <c:v>1.5030182198731936</c:v>
                </c:pt>
                <c:pt idx="7">
                  <c:v>1.3151409423890443</c:v>
                </c:pt>
                <c:pt idx="8">
                  <c:v>1.1690141710124837</c:v>
                </c:pt>
                <c:pt idx="9">
                  <c:v>1.0521127539112356</c:v>
                </c:pt>
                <c:pt idx="10">
                  <c:v>0.95646613991930496</c:v>
                </c:pt>
                <c:pt idx="11">
                  <c:v>0.87676062825936307</c:v>
                </c:pt>
                <c:pt idx="12">
                  <c:v>0.80931750300864269</c:v>
                </c:pt>
                <c:pt idx="13">
                  <c:v>0.75150910993659681</c:v>
                </c:pt>
                <c:pt idx="14">
                  <c:v>0.70140850260749044</c:v>
                </c:pt>
                <c:pt idx="15">
                  <c:v>0.65757047119452217</c:v>
                </c:pt>
                <c:pt idx="16">
                  <c:v>0.61888985524190332</c:v>
                </c:pt>
                <c:pt idx="17">
                  <c:v>0.58450708550624186</c:v>
                </c:pt>
                <c:pt idx="18">
                  <c:v>0.55374355469012404</c:v>
                </c:pt>
                <c:pt idx="19">
                  <c:v>0.5260563769556178</c:v>
                </c:pt>
              </c:numCache>
            </c:numRef>
          </c:yVal>
          <c:smooth val="1"/>
        </c:ser>
        <c:ser>
          <c:idx val="1"/>
          <c:order val="1"/>
          <c:tx>
            <c:v>90%</c:v>
          </c:tx>
          <c:marker>
            <c:symbol val="none"/>
          </c:marker>
          <c:xVal>
            <c:numRef>
              <c:f>Tabelle1!$A$106:$A$125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Tabelle1!$C$106:$C$125</c:f>
              <c:numCache>
                <c:formatCode>0.0</c:formatCode>
                <c:ptCount val="20"/>
                <c:pt idx="0">
                  <c:v>9.4690147852011197</c:v>
                </c:pt>
                <c:pt idx="1">
                  <c:v>4.7345073926005599</c:v>
                </c:pt>
                <c:pt idx="2">
                  <c:v>3.156338261733707</c:v>
                </c:pt>
                <c:pt idx="3">
                  <c:v>2.3672536963002799</c:v>
                </c:pt>
                <c:pt idx="4">
                  <c:v>1.8938029570402242</c:v>
                </c:pt>
                <c:pt idx="5">
                  <c:v>1.5781691308668535</c:v>
                </c:pt>
                <c:pt idx="6">
                  <c:v>1.3527163978858743</c:v>
                </c:pt>
                <c:pt idx="7">
                  <c:v>1.18362684815014</c:v>
                </c:pt>
                <c:pt idx="8">
                  <c:v>1.0521127539112354</c:v>
                </c:pt>
                <c:pt idx="9">
                  <c:v>0.94690147852011208</c:v>
                </c:pt>
                <c:pt idx="10">
                  <c:v>0.86081952592737443</c:v>
                </c:pt>
                <c:pt idx="11">
                  <c:v>0.78908456543342675</c:v>
                </c:pt>
                <c:pt idx="12">
                  <c:v>0.72838575270777839</c:v>
                </c:pt>
                <c:pt idx="13">
                  <c:v>0.67635819894293714</c:v>
                </c:pt>
                <c:pt idx="14">
                  <c:v>0.63126765234674143</c:v>
                </c:pt>
                <c:pt idx="15">
                  <c:v>0.59181342407506998</c:v>
                </c:pt>
                <c:pt idx="16">
                  <c:v>0.55700086971771301</c:v>
                </c:pt>
                <c:pt idx="17">
                  <c:v>0.52605637695561769</c:v>
                </c:pt>
                <c:pt idx="18">
                  <c:v>0.49836919922111167</c:v>
                </c:pt>
                <c:pt idx="19">
                  <c:v>0.47345073926005604</c:v>
                </c:pt>
              </c:numCache>
            </c:numRef>
          </c:yVal>
          <c:smooth val="1"/>
        </c:ser>
        <c:ser>
          <c:idx val="2"/>
          <c:order val="2"/>
          <c:tx>
            <c:v>80%</c:v>
          </c:tx>
          <c:marker>
            <c:symbol val="none"/>
          </c:marker>
          <c:xVal>
            <c:numRef>
              <c:f>Tabelle1!$A$106:$A$125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Tabelle1!$D$106:$D$125</c:f>
              <c:numCache>
                <c:formatCode>0.0</c:formatCode>
                <c:ptCount val="20"/>
                <c:pt idx="0">
                  <c:v>8.4169020312898848</c:v>
                </c:pt>
                <c:pt idx="1">
                  <c:v>4.2084510156449424</c:v>
                </c:pt>
                <c:pt idx="2">
                  <c:v>2.8056340104299622</c:v>
                </c:pt>
                <c:pt idx="3">
                  <c:v>2.1042255078224712</c:v>
                </c:pt>
                <c:pt idx="4">
                  <c:v>1.6833804062579771</c:v>
                </c:pt>
                <c:pt idx="5">
                  <c:v>1.4028170052149811</c:v>
                </c:pt>
                <c:pt idx="6">
                  <c:v>1.2024145758985549</c:v>
                </c:pt>
                <c:pt idx="7">
                  <c:v>1.0521127539112356</c:v>
                </c:pt>
                <c:pt idx="8">
                  <c:v>0.93521133680998703</c:v>
                </c:pt>
                <c:pt idx="9">
                  <c:v>0.84169020312898857</c:v>
                </c:pt>
                <c:pt idx="10">
                  <c:v>0.76517291193544401</c:v>
                </c:pt>
                <c:pt idx="11">
                  <c:v>0.70140850260749055</c:v>
                </c:pt>
                <c:pt idx="12">
                  <c:v>0.6474540024069142</c:v>
                </c:pt>
                <c:pt idx="13">
                  <c:v>0.60120728794927747</c:v>
                </c:pt>
                <c:pt idx="14">
                  <c:v>0.56112680208599242</c:v>
                </c:pt>
                <c:pt idx="15">
                  <c:v>0.5260563769556178</c:v>
                </c:pt>
                <c:pt idx="16">
                  <c:v>0.4951118841935227</c:v>
                </c:pt>
                <c:pt idx="17">
                  <c:v>0.46760566840499351</c:v>
                </c:pt>
                <c:pt idx="18">
                  <c:v>0.44299484375209924</c:v>
                </c:pt>
                <c:pt idx="19">
                  <c:v>0.42084510156449428</c:v>
                </c:pt>
              </c:numCache>
            </c:numRef>
          </c:yVal>
          <c:smooth val="1"/>
        </c:ser>
        <c:ser>
          <c:idx val="3"/>
          <c:order val="3"/>
          <c:tx>
            <c:v>70%</c:v>
          </c:tx>
          <c:marker>
            <c:symbol val="none"/>
          </c:marker>
          <c:xVal>
            <c:numRef>
              <c:f>Tabelle1!$A$106:$A$125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Tabelle1!$E$106:$E$125</c:f>
              <c:numCache>
                <c:formatCode>0.0</c:formatCode>
                <c:ptCount val="20"/>
                <c:pt idx="0">
                  <c:v>7.3647892773786481</c:v>
                </c:pt>
                <c:pt idx="1">
                  <c:v>3.682394638689324</c:v>
                </c:pt>
                <c:pt idx="2">
                  <c:v>2.4549297591262165</c:v>
                </c:pt>
                <c:pt idx="3">
                  <c:v>1.841197319344662</c:v>
                </c:pt>
                <c:pt idx="4">
                  <c:v>1.4729578554757297</c:v>
                </c:pt>
                <c:pt idx="5">
                  <c:v>1.2274648795631082</c:v>
                </c:pt>
                <c:pt idx="6">
                  <c:v>1.0521127539112354</c:v>
                </c:pt>
                <c:pt idx="7">
                  <c:v>0.92059865967233101</c:v>
                </c:pt>
                <c:pt idx="8">
                  <c:v>0.81830991970873856</c:v>
                </c:pt>
                <c:pt idx="9">
                  <c:v>0.73647892773786483</c:v>
                </c:pt>
                <c:pt idx="10">
                  <c:v>0.66952629794351348</c:v>
                </c:pt>
                <c:pt idx="11">
                  <c:v>0.61373243978155412</c:v>
                </c:pt>
                <c:pt idx="12">
                  <c:v>0.5665222521060499</c:v>
                </c:pt>
                <c:pt idx="13">
                  <c:v>0.52605637695561769</c:v>
                </c:pt>
                <c:pt idx="14">
                  <c:v>0.49098595182524329</c:v>
                </c:pt>
                <c:pt idx="15">
                  <c:v>0.46029932983616551</c:v>
                </c:pt>
                <c:pt idx="16">
                  <c:v>0.43322289866933228</c:v>
                </c:pt>
                <c:pt idx="17">
                  <c:v>0.40915495985436928</c:v>
                </c:pt>
                <c:pt idx="18">
                  <c:v>0.38762048828308682</c:v>
                </c:pt>
                <c:pt idx="19">
                  <c:v>0.36823946386893242</c:v>
                </c:pt>
              </c:numCache>
            </c:numRef>
          </c:yVal>
          <c:smooth val="1"/>
        </c:ser>
        <c:ser>
          <c:idx val="4"/>
          <c:order val="4"/>
          <c:tx>
            <c:v>60%</c:v>
          </c:tx>
          <c:marker>
            <c:symbol val="none"/>
          </c:marker>
          <c:xVal>
            <c:numRef>
              <c:f>Tabelle1!$A$106:$A$125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Tabelle1!$F$106:$F$125</c:f>
              <c:numCache>
                <c:formatCode>0.0</c:formatCode>
                <c:ptCount val="20"/>
                <c:pt idx="0">
                  <c:v>6.3126765234674123</c:v>
                </c:pt>
                <c:pt idx="1">
                  <c:v>3.1563382617337061</c:v>
                </c:pt>
                <c:pt idx="2">
                  <c:v>2.1042255078224712</c:v>
                </c:pt>
                <c:pt idx="3">
                  <c:v>1.5781691308668531</c:v>
                </c:pt>
                <c:pt idx="4">
                  <c:v>1.2625353046934826</c:v>
                </c:pt>
                <c:pt idx="5">
                  <c:v>1.0521127539112356</c:v>
                </c:pt>
                <c:pt idx="6">
                  <c:v>0.90181093192391615</c:v>
                </c:pt>
                <c:pt idx="7">
                  <c:v>0.78908456543342653</c:v>
                </c:pt>
                <c:pt idx="8">
                  <c:v>0.70140850260749021</c:v>
                </c:pt>
                <c:pt idx="9">
                  <c:v>0.63126765234674131</c:v>
                </c:pt>
                <c:pt idx="10">
                  <c:v>0.57387968395158295</c:v>
                </c:pt>
                <c:pt idx="11">
                  <c:v>0.5260563769556178</c:v>
                </c:pt>
                <c:pt idx="12">
                  <c:v>0.48559050180518559</c:v>
                </c:pt>
                <c:pt idx="13">
                  <c:v>0.45090546596195807</c:v>
                </c:pt>
                <c:pt idx="14">
                  <c:v>0.42084510156449423</c:v>
                </c:pt>
                <c:pt idx="15">
                  <c:v>0.39454228271671327</c:v>
                </c:pt>
                <c:pt idx="16">
                  <c:v>0.37133391314514197</c:v>
                </c:pt>
                <c:pt idx="17">
                  <c:v>0.35070425130374511</c:v>
                </c:pt>
                <c:pt idx="18">
                  <c:v>0.33224613281407439</c:v>
                </c:pt>
                <c:pt idx="19">
                  <c:v>0.31563382617337066</c:v>
                </c:pt>
              </c:numCache>
            </c:numRef>
          </c:yVal>
          <c:smooth val="1"/>
        </c:ser>
        <c:ser>
          <c:idx val="5"/>
          <c:order val="5"/>
          <c:tx>
            <c:v>50%</c:v>
          </c:tx>
          <c:marker>
            <c:symbol val="none"/>
          </c:marker>
          <c:xVal>
            <c:numRef>
              <c:f>Tabelle1!$A$106:$A$125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Tabelle1!$G$106:$G$125</c:f>
              <c:numCache>
                <c:formatCode>0.0</c:formatCode>
                <c:ptCount val="20"/>
                <c:pt idx="0">
                  <c:v>5.2605637695561773</c:v>
                </c:pt>
                <c:pt idx="1">
                  <c:v>2.6302818847780887</c:v>
                </c:pt>
                <c:pt idx="2">
                  <c:v>1.7535212565187261</c:v>
                </c:pt>
                <c:pt idx="3">
                  <c:v>1.3151409423890443</c:v>
                </c:pt>
                <c:pt idx="4">
                  <c:v>1.0521127539112356</c:v>
                </c:pt>
                <c:pt idx="5">
                  <c:v>0.87676062825936307</c:v>
                </c:pt>
                <c:pt idx="6">
                  <c:v>0.75150910993659681</c:v>
                </c:pt>
                <c:pt idx="7">
                  <c:v>0.65757047119452217</c:v>
                </c:pt>
                <c:pt idx="8">
                  <c:v>0.58450708550624186</c:v>
                </c:pt>
                <c:pt idx="9">
                  <c:v>0.5260563769556178</c:v>
                </c:pt>
                <c:pt idx="10">
                  <c:v>0.47823306995965248</c:v>
                </c:pt>
                <c:pt idx="11">
                  <c:v>0.43838031412968154</c:v>
                </c:pt>
                <c:pt idx="12">
                  <c:v>0.40465875150432135</c:v>
                </c:pt>
                <c:pt idx="13">
                  <c:v>0.3757545549682984</c:v>
                </c:pt>
                <c:pt idx="14">
                  <c:v>0.35070425130374522</c:v>
                </c:pt>
                <c:pt idx="15">
                  <c:v>0.32878523559726108</c:v>
                </c:pt>
                <c:pt idx="16">
                  <c:v>0.30944492762095166</c:v>
                </c:pt>
                <c:pt idx="17">
                  <c:v>0.29225354275312093</c:v>
                </c:pt>
                <c:pt idx="18">
                  <c:v>0.27687177734506202</c:v>
                </c:pt>
                <c:pt idx="19">
                  <c:v>0.2630281884778089</c:v>
                </c:pt>
              </c:numCache>
            </c:numRef>
          </c:yVal>
          <c:smooth val="1"/>
        </c:ser>
        <c:ser>
          <c:idx val="6"/>
          <c:order val="6"/>
          <c:tx>
            <c:v>40%</c:v>
          </c:tx>
          <c:marker>
            <c:symbol val="none"/>
          </c:marker>
          <c:xVal>
            <c:numRef>
              <c:f>Tabelle1!$A$106:$A$125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Tabelle1!$H$106:$H$125</c:f>
              <c:numCache>
                <c:formatCode>0.0</c:formatCode>
                <c:ptCount val="20"/>
                <c:pt idx="0">
                  <c:v>4.2084510156449424</c:v>
                </c:pt>
                <c:pt idx="1">
                  <c:v>2.1042255078224712</c:v>
                </c:pt>
                <c:pt idx="2">
                  <c:v>1.4028170052149811</c:v>
                </c:pt>
                <c:pt idx="3">
                  <c:v>1.0521127539112356</c:v>
                </c:pt>
                <c:pt idx="4">
                  <c:v>0.84169020312898857</c:v>
                </c:pt>
                <c:pt idx="5">
                  <c:v>0.70140850260749055</c:v>
                </c:pt>
                <c:pt idx="6">
                  <c:v>0.60120728794927747</c:v>
                </c:pt>
                <c:pt idx="7">
                  <c:v>0.5260563769556178</c:v>
                </c:pt>
                <c:pt idx="8">
                  <c:v>0.46760566840499351</c:v>
                </c:pt>
                <c:pt idx="9">
                  <c:v>0.42084510156449428</c:v>
                </c:pt>
                <c:pt idx="10">
                  <c:v>0.38258645596772201</c:v>
                </c:pt>
                <c:pt idx="11">
                  <c:v>0.35070425130374527</c:v>
                </c:pt>
                <c:pt idx="12">
                  <c:v>0.3237270012034571</c:v>
                </c:pt>
                <c:pt idx="13">
                  <c:v>0.30060364397463873</c:v>
                </c:pt>
                <c:pt idx="14">
                  <c:v>0.28056340104299621</c:v>
                </c:pt>
                <c:pt idx="15">
                  <c:v>0.2630281884778089</c:v>
                </c:pt>
                <c:pt idx="16">
                  <c:v>0.24755594209676135</c:v>
                </c:pt>
                <c:pt idx="17">
                  <c:v>0.23380283420249676</c:v>
                </c:pt>
                <c:pt idx="18">
                  <c:v>0.22149742187604962</c:v>
                </c:pt>
                <c:pt idx="19">
                  <c:v>0.21042255078224714</c:v>
                </c:pt>
              </c:numCache>
            </c:numRef>
          </c:yVal>
          <c:smooth val="1"/>
        </c:ser>
        <c:ser>
          <c:idx val="7"/>
          <c:order val="7"/>
          <c:tx>
            <c:v>30%</c:v>
          </c:tx>
          <c:marker>
            <c:symbol val="none"/>
          </c:marker>
          <c:xVal>
            <c:numRef>
              <c:f>Tabelle1!$A$106:$A$125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Tabelle1!$I$106:$I$125</c:f>
              <c:numCache>
                <c:formatCode>0.0</c:formatCode>
                <c:ptCount val="20"/>
                <c:pt idx="0">
                  <c:v>3.1563382617337061</c:v>
                </c:pt>
                <c:pt idx="1">
                  <c:v>1.5781691308668531</c:v>
                </c:pt>
                <c:pt idx="2">
                  <c:v>1.0521127539112356</c:v>
                </c:pt>
                <c:pt idx="3">
                  <c:v>0.78908456543342653</c:v>
                </c:pt>
                <c:pt idx="4">
                  <c:v>0.63126765234674131</c:v>
                </c:pt>
                <c:pt idx="5">
                  <c:v>0.5260563769556178</c:v>
                </c:pt>
                <c:pt idx="6">
                  <c:v>0.45090546596195807</c:v>
                </c:pt>
                <c:pt idx="7">
                  <c:v>0.39454228271671327</c:v>
                </c:pt>
                <c:pt idx="8">
                  <c:v>0.35070425130374511</c:v>
                </c:pt>
                <c:pt idx="9">
                  <c:v>0.31563382617337066</c:v>
                </c:pt>
                <c:pt idx="10">
                  <c:v>0.28693984197579148</c:v>
                </c:pt>
                <c:pt idx="11">
                  <c:v>0.2630281884778089</c:v>
                </c:pt>
                <c:pt idx="12">
                  <c:v>0.2427952509025928</c:v>
                </c:pt>
                <c:pt idx="13">
                  <c:v>0.22545273298097904</c:v>
                </c:pt>
                <c:pt idx="14">
                  <c:v>0.21042255078224711</c:v>
                </c:pt>
                <c:pt idx="15">
                  <c:v>0.19727114135835663</c:v>
                </c:pt>
                <c:pt idx="16">
                  <c:v>0.18566695657257098</c:v>
                </c:pt>
                <c:pt idx="17">
                  <c:v>0.17535212565187255</c:v>
                </c:pt>
                <c:pt idx="18">
                  <c:v>0.1661230664070372</c:v>
                </c:pt>
                <c:pt idx="19">
                  <c:v>0.15781691308668533</c:v>
                </c:pt>
              </c:numCache>
            </c:numRef>
          </c:yVal>
          <c:smooth val="1"/>
        </c:ser>
        <c:ser>
          <c:idx val="8"/>
          <c:order val="8"/>
          <c:tx>
            <c:v>20%</c:v>
          </c:tx>
          <c:marker>
            <c:symbol val="none"/>
          </c:marker>
          <c:xVal>
            <c:numRef>
              <c:f>Tabelle1!$A$106:$A$125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Tabelle1!$J$106:$J$125</c:f>
              <c:numCache>
                <c:formatCode>0.0</c:formatCode>
                <c:ptCount val="20"/>
                <c:pt idx="0">
                  <c:v>2.1042255078224712</c:v>
                </c:pt>
                <c:pt idx="1">
                  <c:v>1.0521127539112356</c:v>
                </c:pt>
                <c:pt idx="2">
                  <c:v>0.70140850260749055</c:v>
                </c:pt>
                <c:pt idx="3">
                  <c:v>0.5260563769556178</c:v>
                </c:pt>
                <c:pt idx="4">
                  <c:v>0.42084510156449428</c:v>
                </c:pt>
                <c:pt idx="5">
                  <c:v>0.35070425130374527</c:v>
                </c:pt>
                <c:pt idx="6">
                  <c:v>0.30060364397463873</c:v>
                </c:pt>
                <c:pt idx="7">
                  <c:v>0.2630281884778089</c:v>
                </c:pt>
                <c:pt idx="8">
                  <c:v>0.23380283420249676</c:v>
                </c:pt>
                <c:pt idx="9">
                  <c:v>0.21042255078224714</c:v>
                </c:pt>
                <c:pt idx="10">
                  <c:v>0.191293227983861</c:v>
                </c:pt>
                <c:pt idx="11">
                  <c:v>0.17535212565187264</c:v>
                </c:pt>
                <c:pt idx="12">
                  <c:v>0.16186350060172855</c:v>
                </c:pt>
                <c:pt idx="13">
                  <c:v>0.15030182198731937</c:v>
                </c:pt>
                <c:pt idx="14">
                  <c:v>0.1402817005214981</c:v>
                </c:pt>
                <c:pt idx="15">
                  <c:v>0.13151409423890445</c:v>
                </c:pt>
                <c:pt idx="16">
                  <c:v>0.12377797104838067</c:v>
                </c:pt>
                <c:pt idx="17">
                  <c:v>0.11690141710124838</c:v>
                </c:pt>
                <c:pt idx="18">
                  <c:v>0.11074871093802481</c:v>
                </c:pt>
                <c:pt idx="19">
                  <c:v>0.10521127539112357</c:v>
                </c:pt>
              </c:numCache>
            </c:numRef>
          </c:yVal>
          <c:smooth val="1"/>
        </c:ser>
        <c:ser>
          <c:idx val="9"/>
          <c:order val="9"/>
          <c:tx>
            <c:v>10%</c:v>
          </c:tx>
          <c:marker>
            <c:symbol val="none"/>
          </c:marker>
          <c:xVal>
            <c:numRef>
              <c:f>Tabelle1!$A$106:$A$125</c:f>
              <c:numCache>
                <c:formatCode>General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xVal>
          <c:yVal>
            <c:numRef>
              <c:f>Tabelle1!$K$106:$K$125</c:f>
              <c:numCache>
                <c:formatCode>0.0</c:formatCode>
                <c:ptCount val="20"/>
                <c:pt idx="0">
                  <c:v>1.0521127539112356</c:v>
                </c:pt>
                <c:pt idx="1">
                  <c:v>0.5260563769556178</c:v>
                </c:pt>
                <c:pt idx="2">
                  <c:v>0.35070425130374527</c:v>
                </c:pt>
                <c:pt idx="3">
                  <c:v>0.2630281884778089</c:v>
                </c:pt>
                <c:pt idx="4">
                  <c:v>0.21042255078224714</c:v>
                </c:pt>
                <c:pt idx="5">
                  <c:v>0.17535212565187264</c:v>
                </c:pt>
                <c:pt idx="6">
                  <c:v>0.15030182198731937</c:v>
                </c:pt>
                <c:pt idx="7">
                  <c:v>0.13151409423890445</c:v>
                </c:pt>
                <c:pt idx="8">
                  <c:v>0.11690141710124838</c:v>
                </c:pt>
                <c:pt idx="9">
                  <c:v>0.10521127539112357</c:v>
                </c:pt>
                <c:pt idx="10">
                  <c:v>9.5646613991930501E-2</c:v>
                </c:pt>
                <c:pt idx="11">
                  <c:v>8.7676062825936318E-2</c:v>
                </c:pt>
                <c:pt idx="12">
                  <c:v>8.0931750300864275E-2</c:v>
                </c:pt>
                <c:pt idx="13">
                  <c:v>7.5150910993659684E-2</c:v>
                </c:pt>
                <c:pt idx="14">
                  <c:v>7.0140850260749052E-2</c:v>
                </c:pt>
                <c:pt idx="15">
                  <c:v>6.5757047119452225E-2</c:v>
                </c:pt>
                <c:pt idx="16">
                  <c:v>6.1888985524190337E-2</c:v>
                </c:pt>
                <c:pt idx="17">
                  <c:v>5.8450708550624189E-2</c:v>
                </c:pt>
                <c:pt idx="18">
                  <c:v>5.5374355469012405E-2</c:v>
                </c:pt>
                <c:pt idx="19">
                  <c:v>5.2605637695561785E-2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63072"/>
        <c:axId val="93764608"/>
      </c:scatterChart>
      <c:valAx>
        <c:axId val="93763072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3764608"/>
        <c:crosses val="autoZero"/>
        <c:crossBetween val="midCat"/>
      </c:valAx>
      <c:valAx>
        <c:axId val="937646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cross"/>
        <c:tickLblPos val="nextTo"/>
        <c:crossAx val="93763072"/>
        <c:crosses val="autoZero"/>
        <c:crossBetween val="midCat"/>
        <c:majorUnit val="1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80270832503441292"/>
          <c:y val="0.62951872951364951"/>
          <c:w val="9.6045022196845964E-2"/>
          <c:h val="0.28224240787105914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  <c:txPr>
        <a:bodyPr/>
        <a:lstStyle/>
        <a:p>
          <a:pPr>
            <a:defRPr sz="1800" baseline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33</xdr:row>
      <xdr:rowOff>47625</xdr:rowOff>
    </xdr:from>
    <xdr:to>
      <xdr:col>11</xdr:col>
      <xdr:colOff>1724025</xdr:colOff>
      <xdr:row>96</xdr:row>
      <xdr:rowOff>19050</xdr:rowOff>
    </xdr:to>
    <xdr:graphicFrame macro="">
      <xdr:nvGraphicFramePr>
        <xdr:cNvPr id="1314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1666875</xdr:colOff>
      <xdr:row>4</xdr:row>
      <xdr:rowOff>133350</xdr:rowOff>
    </xdr:to>
    <xdr:pic>
      <xdr:nvPicPr>
        <xdr:cNvPr id="1315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666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95250</xdr:rowOff>
    </xdr:from>
    <xdr:to>
      <xdr:col>2</xdr:col>
      <xdr:colOff>228600</xdr:colOff>
      <xdr:row>5</xdr:row>
      <xdr:rowOff>47625</xdr:rowOff>
    </xdr:to>
    <xdr:pic>
      <xdr:nvPicPr>
        <xdr:cNvPr id="1316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85750"/>
          <a:ext cx="1066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66675</xdr:rowOff>
    </xdr:from>
    <xdr:to>
      <xdr:col>5</xdr:col>
      <xdr:colOff>238125</xdr:colOff>
      <xdr:row>11</xdr:row>
      <xdr:rowOff>38100</xdr:rowOff>
    </xdr:to>
    <xdr:pic>
      <xdr:nvPicPr>
        <xdr:cNvPr id="1317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257175"/>
          <a:ext cx="1000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126</xdr:row>
      <xdr:rowOff>19050</xdr:rowOff>
    </xdr:from>
    <xdr:to>
      <xdr:col>11</xdr:col>
      <xdr:colOff>0</xdr:colOff>
      <xdr:row>223</xdr:row>
      <xdr:rowOff>142875</xdr:rowOff>
    </xdr:to>
    <xdr:graphicFrame macro="">
      <xdr:nvGraphicFramePr>
        <xdr:cNvPr id="13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76995</xdr:colOff>
      <xdr:row>184</xdr:row>
      <xdr:rowOff>123031</xdr:rowOff>
    </xdr:from>
    <xdr:ext cx="1082027" cy="374141"/>
    <xdr:sp macro="" textlink="">
      <xdr:nvSpPr>
        <xdr:cNvPr id="2" name="Textfeld 1"/>
        <xdr:cNvSpPr txBox="1"/>
      </xdr:nvSpPr>
      <xdr:spPr>
        <a:xfrm>
          <a:off x="9090026" y="39651781"/>
          <a:ext cx="108202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800"/>
            <a:t>Eisverlust</a:t>
          </a:r>
        </a:p>
      </xdr:txBody>
    </xdr:sp>
    <xdr:clientData/>
  </xdr:oneCellAnchor>
  <xdr:oneCellAnchor>
    <xdr:from>
      <xdr:col>1</xdr:col>
      <xdr:colOff>476250</xdr:colOff>
      <xdr:row>225</xdr:row>
      <xdr:rowOff>11908</xdr:rowOff>
    </xdr:from>
    <xdr:ext cx="3570273" cy="342786"/>
    <xdr:sp macro="" textlink="">
      <xdr:nvSpPr>
        <xdr:cNvPr id="3" name="Textfeld 2"/>
        <xdr:cNvSpPr txBox="1"/>
      </xdr:nvSpPr>
      <xdr:spPr>
        <a:xfrm>
          <a:off x="3750469" y="47351158"/>
          <a:ext cx="35702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600"/>
            <a:t>Verhältnis Wasser-/ Landoberfläche in %</a:t>
          </a:r>
        </a:p>
      </xdr:txBody>
    </xdr:sp>
    <xdr:clientData/>
  </xdr:oneCellAnchor>
  <xdr:oneCellAnchor>
    <xdr:from>
      <xdr:col>0</xdr:col>
      <xdr:colOff>521495</xdr:colOff>
      <xdr:row>127</xdr:row>
      <xdr:rowOff>30956</xdr:rowOff>
    </xdr:from>
    <xdr:ext cx="3757760" cy="374141"/>
    <xdr:sp macro="" textlink="">
      <xdr:nvSpPr>
        <xdr:cNvPr id="9" name="Textfeld 8"/>
        <xdr:cNvSpPr txBox="1"/>
      </xdr:nvSpPr>
      <xdr:spPr>
        <a:xfrm>
          <a:off x="521495" y="28701206"/>
          <a:ext cx="375776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800"/>
            <a:t>Anstieg des Meeresspiegels</a:t>
          </a:r>
          <a:r>
            <a:rPr lang="de-DE" sz="1800" baseline="0"/>
            <a:t> in Metern</a:t>
          </a:r>
          <a:endParaRPr lang="de-DE" sz="1800"/>
        </a:p>
      </xdr:txBody>
    </xdr:sp>
    <xdr:clientData/>
  </xdr:oneCellAnchor>
  <xdr:oneCellAnchor>
    <xdr:from>
      <xdr:col>6</xdr:col>
      <xdr:colOff>485774</xdr:colOff>
      <xdr:row>96</xdr:row>
      <xdr:rowOff>33338</xdr:rowOff>
    </xdr:from>
    <xdr:ext cx="3187604" cy="311496"/>
    <xdr:sp macro="" textlink="">
      <xdr:nvSpPr>
        <xdr:cNvPr id="11" name="Textfeld 10"/>
        <xdr:cNvSpPr txBox="1"/>
      </xdr:nvSpPr>
      <xdr:spPr>
        <a:xfrm>
          <a:off x="7974805" y="22655213"/>
          <a:ext cx="318760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/>
            <a:t>Verhältnis Wasser- / Landoberfläche in %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0.08362</cdr:x>
      <cdr:y>0.00331</cdr:y>
    </cdr:from>
    <cdr:to>
      <cdr:x>0.62762</cdr:x>
      <cdr:y>0.0236</cdr:y>
    </cdr:to>
    <cdr:sp macro="" textlink="">
      <cdr:nvSpPr>
        <cdr:cNvPr id="2" name="Textfeld 3"/>
        <cdr:cNvSpPr txBox="1"/>
      </cdr:nvSpPr>
      <cdr:spPr>
        <a:xfrm xmlns:a="http://schemas.openxmlformats.org/drawingml/2006/main">
          <a:off x="455612" y="50800"/>
          <a:ext cx="2963825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/>
            <a:t>Anstieg des Meeresspiegels in Metern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2"/>
  <sheetViews>
    <sheetView tabSelected="1" zoomScale="80" zoomScaleNormal="80" workbookViewId="0">
      <selection activeCell="C61" sqref="C61"/>
    </sheetView>
  </sheetViews>
  <sheetFormatPr baseColWidth="10" defaultRowHeight="12.75" x14ac:dyDescent="0.2"/>
  <cols>
    <col min="1" max="1" width="49.140625" customWidth="1"/>
    <col min="2" max="2" width="12.5703125" customWidth="1"/>
    <col min="3" max="3" width="15.140625" customWidth="1"/>
    <col min="4" max="4" width="12.7109375" customWidth="1"/>
    <col min="12" max="12" width="12.28515625" customWidth="1"/>
    <col min="13" max="13" width="2.7109375" customWidth="1"/>
  </cols>
  <sheetData>
    <row r="1" spans="1:14" ht="1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</row>
    <row r="2" spans="1:14" ht="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</row>
    <row r="3" spans="1:14" ht="1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</row>
    <row r="4" spans="1:14" ht="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6"/>
    </row>
    <row r="5" spans="1:14" ht="1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6"/>
    </row>
    <row r="6" spans="1:14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6"/>
    </row>
    <row r="7" spans="1:14" ht="1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6"/>
    </row>
    <row r="8" spans="1:14" ht="15" x14ac:dyDescent="0.25">
      <c r="A8" s="6"/>
      <c r="B8" s="6"/>
      <c r="C8" s="6"/>
      <c r="D8" s="6"/>
      <c r="E8" s="6"/>
      <c r="F8" s="6"/>
      <c r="G8" s="8" t="s">
        <v>47</v>
      </c>
      <c r="H8" s="6"/>
      <c r="I8" s="6"/>
      <c r="J8" s="6"/>
      <c r="K8" s="6"/>
      <c r="L8" s="6"/>
      <c r="M8" s="7"/>
      <c r="N8" s="6"/>
    </row>
    <row r="9" spans="1:14" ht="15" x14ac:dyDescent="0.25">
      <c r="A9" s="6"/>
      <c r="B9" s="6"/>
      <c r="C9" s="6"/>
      <c r="D9" s="6"/>
      <c r="E9" s="6"/>
      <c r="F9" s="6"/>
      <c r="G9" s="8" t="s">
        <v>48</v>
      </c>
      <c r="H9" s="6"/>
      <c r="I9" s="6"/>
      <c r="J9" s="6"/>
      <c r="K9" s="6"/>
      <c r="L9" s="6"/>
      <c r="M9" s="7"/>
      <c r="N9" s="6"/>
    </row>
    <row r="10" spans="1:14" ht="15" x14ac:dyDescent="0.25">
      <c r="A10" s="6"/>
      <c r="B10" s="6"/>
      <c r="C10" s="6"/>
      <c r="D10" s="6"/>
      <c r="E10" s="6"/>
      <c r="F10" s="6"/>
      <c r="G10" s="8" t="s">
        <v>49</v>
      </c>
      <c r="H10" s="6"/>
      <c r="I10" s="6"/>
      <c r="J10" s="6"/>
      <c r="K10" s="6"/>
      <c r="L10" s="6"/>
      <c r="M10" s="7"/>
      <c r="N10" s="6"/>
    </row>
    <row r="11" spans="1:14" ht="15" x14ac:dyDescent="0.25">
      <c r="A11" s="6"/>
      <c r="B11" s="6"/>
      <c r="C11" s="6"/>
      <c r="D11" s="6"/>
      <c r="E11" s="6"/>
      <c r="F11" s="6"/>
      <c r="G11" s="41" t="s">
        <v>50</v>
      </c>
      <c r="H11" s="42"/>
      <c r="I11" s="6"/>
      <c r="J11" s="6"/>
      <c r="K11" s="6"/>
      <c r="L11" s="6"/>
      <c r="M11" s="7"/>
      <c r="N11" s="6"/>
    </row>
    <row r="12" spans="1:14" ht="1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6"/>
    </row>
    <row r="13" spans="1:14" ht="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6"/>
    </row>
    <row r="14" spans="1:14" ht="1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7"/>
      <c r="N14" s="6"/>
    </row>
    <row r="15" spans="1:14" ht="7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6"/>
    </row>
    <row r="16" spans="1:14" ht="15" hidden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6"/>
    </row>
    <row r="17" spans="1:19" ht="81" customHeight="1" x14ac:dyDescent="0.55000000000000004">
      <c r="A17" s="35" t="s">
        <v>13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7"/>
      <c r="N17" s="10"/>
      <c r="O17" s="4"/>
      <c r="P17" s="4"/>
      <c r="Q17" s="4"/>
      <c r="R17" s="4"/>
      <c r="S17" s="4"/>
    </row>
    <row r="18" spans="1:19" ht="1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6"/>
    </row>
    <row r="19" spans="1:19" ht="28.5" x14ac:dyDescent="0.45">
      <c r="A19" s="11" t="s">
        <v>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6"/>
    </row>
    <row r="20" spans="1:19" ht="18.75" x14ac:dyDescent="0.3">
      <c r="A20" s="12" t="s">
        <v>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6"/>
    </row>
    <row r="21" spans="1:19" ht="18.75" x14ac:dyDescent="0.3">
      <c r="A21" s="12" t="s">
        <v>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6"/>
    </row>
    <row r="22" spans="1:19" ht="18.75" x14ac:dyDescent="0.3">
      <c r="A22" s="12" t="s">
        <v>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6"/>
    </row>
    <row r="23" spans="1:19" ht="18.75" x14ac:dyDescent="0.3">
      <c r="A23" s="12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6"/>
    </row>
    <row r="24" spans="1:19" ht="18.75" x14ac:dyDescent="0.3">
      <c r="A24" s="12" t="s">
        <v>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6"/>
    </row>
    <row r="25" spans="1:19" ht="1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6"/>
    </row>
    <row r="26" spans="1:19" ht="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6"/>
    </row>
    <row r="27" spans="1:19" ht="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7"/>
      <c r="N27" s="6"/>
    </row>
    <row r="28" spans="1:19" ht="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6"/>
    </row>
    <row r="29" spans="1:19" ht="15" x14ac:dyDescent="0.25">
      <c r="A29" s="13"/>
      <c r="B29" s="13"/>
      <c r="C29" s="13"/>
      <c r="D29" s="13"/>
      <c r="E29" s="13"/>
      <c r="F29" s="6"/>
      <c r="G29" s="6"/>
      <c r="H29" s="6"/>
      <c r="I29" s="6"/>
      <c r="J29" s="6"/>
      <c r="K29" s="6"/>
      <c r="L29" s="6"/>
      <c r="M29" s="7"/>
      <c r="N29" s="6"/>
    </row>
    <row r="30" spans="1:19" ht="15" x14ac:dyDescent="0.25">
      <c r="A30" s="13"/>
      <c r="B30" s="13"/>
      <c r="C30" s="13"/>
      <c r="D30" s="13"/>
      <c r="E30" s="13"/>
      <c r="F30" s="6" t="s">
        <v>17</v>
      </c>
      <c r="G30" s="6"/>
      <c r="H30" s="6"/>
      <c r="I30" s="6"/>
      <c r="J30" s="6"/>
      <c r="K30" s="6"/>
      <c r="L30" s="6"/>
      <c r="M30" s="7"/>
      <c r="N30" s="6"/>
    </row>
    <row r="31" spans="1:19" ht="15" x14ac:dyDescent="0.25">
      <c r="A31" s="13"/>
      <c r="B31" s="13"/>
      <c r="C31" s="13"/>
      <c r="D31" s="13"/>
      <c r="E31" s="13"/>
      <c r="F31" s="6" t="s">
        <v>18</v>
      </c>
      <c r="G31" s="6"/>
      <c r="H31" s="6"/>
      <c r="I31" s="6"/>
      <c r="J31" s="6"/>
      <c r="K31" s="6"/>
      <c r="L31" s="6"/>
      <c r="M31" s="7"/>
      <c r="N31" s="6"/>
    </row>
    <row r="32" spans="1:19" ht="15" x14ac:dyDescent="0.25">
      <c r="A32" s="13"/>
      <c r="B32" s="13"/>
      <c r="C32" s="13"/>
      <c r="D32" s="13"/>
      <c r="E32" s="13"/>
      <c r="F32" s="6" t="s">
        <v>19</v>
      </c>
      <c r="G32" s="6"/>
      <c r="H32" s="6"/>
      <c r="I32" s="6"/>
      <c r="J32" s="6"/>
      <c r="K32" s="6"/>
      <c r="L32" s="6"/>
      <c r="M32" s="7"/>
      <c r="N32" s="6"/>
    </row>
    <row r="33" spans="1:14" ht="15" x14ac:dyDescent="0.25">
      <c r="A33" s="13"/>
      <c r="B33" s="13"/>
      <c r="C33" s="13"/>
      <c r="D33" s="13"/>
      <c r="E33" s="13"/>
      <c r="F33" s="6"/>
      <c r="G33" s="6"/>
      <c r="H33" s="6"/>
      <c r="I33" s="6"/>
      <c r="J33" s="6"/>
      <c r="K33" s="6"/>
      <c r="L33" s="6"/>
      <c r="M33" s="7"/>
      <c r="N33" s="6"/>
    </row>
    <row r="34" spans="1:14" ht="20.25" x14ac:dyDescent="0.35">
      <c r="A34" s="12" t="s">
        <v>30</v>
      </c>
      <c r="B34" s="6"/>
      <c r="C34" s="5">
        <v>40000</v>
      </c>
      <c r="D34" s="12" t="s">
        <v>0</v>
      </c>
      <c r="E34" s="13"/>
      <c r="F34" s="6"/>
      <c r="G34" s="6"/>
      <c r="H34" s="6"/>
      <c r="I34" s="6"/>
      <c r="J34" s="6"/>
      <c r="K34" s="6"/>
      <c r="L34" s="6"/>
      <c r="M34" s="7"/>
      <c r="N34" s="6"/>
    </row>
    <row r="35" spans="1:14" ht="15" x14ac:dyDescent="0.25">
      <c r="A35" s="13"/>
      <c r="B35" s="6"/>
      <c r="C35" s="13"/>
      <c r="D35" s="13"/>
      <c r="E35" s="13"/>
      <c r="F35" s="6"/>
      <c r="G35" s="6"/>
      <c r="H35" s="6"/>
      <c r="I35" s="6"/>
      <c r="J35" s="6"/>
      <c r="K35" s="6"/>
      <c r="L35" s="6"/>
      <c r="M35" s="7"/>
      <c r="N35" s="6"/>
    </row>
    <row r="36" spans="1:14" ht="20.25" x14ac:dyDescent="0.35">
      <c r="A36" s="12" t="s">
        <v>31</v>
      </c>
      <c r="B36" s="6"/>
      <c r="C36" s="14">
        <f>C34/PI()</f>
        <v>12732.395447351628</v>
      </c>
      <c r="D36" s="12" t="s">
        <v>0</v>
      </c>
      <c r="E36" s="13"/>
      <c r="F36" s="6"/>
      <c r="G36" s="6"/>
      <c r="H36" s="6"/>
      <c r="I36" s="6"/>
      <c r="J36" s="6"/>
      <c r="K36" s="6"/>
      <c r="L36" s="6"/>
      <c r="M36" s="7"/>
      <c r="N36" s="6"/>
    </row>
    <row r="37" spans="1:14" ht="18.75" x14ac:dyDescent="0.3">
      <c r="A37" s="12"/>
      <c r="B37" s="6"/>
      <c r="C37" s="12"/>
      <c r="D37" s="12"/>
      <c r="E37" s="13"/>
      <c r="F37" s="6"/>
      <c r="G37" s="6"/>
      <c r="H37" s="6"/>
      <c r="I37" s="6"/>
      <c r="J37" s="6"/>
      <c r="K37" s="6"/>
      <c r="L37" s="6"/>
      <c r="M37" s="7"/>
      <c r="N37" s="6"/>
    </row>
    <row r="38" spans="1:14" ht="20.25" x14ac:dyDescent="0.35">
      <c r="A38" s="12" t="s">
        <v>32</v>
      </c>
      <c r="B38" s="6"/>
      <c r="C38" s="14">
        <f>C36/2</f>
        <v>6366.1977236758139</v>
      </c>
      <c r="D38" s="12" t="s">
        <v>0</v>
      </c>
      <c r="E38" s="13"/>
      <c r="F38" s="6"/>
      <c r="G38" s="6"/>
      <c r="H38" s="6"/>
      <c r="I38" s="6"/>
      <c r="J38" s="6"/>
      <c r="K38" s="6"/>
      <c r="L38" s="6"/>
      <c r="M38" s="7"/>
      <c r="N38" s="6"/>
    </row>
    <row r="39" spans="1:14" ht="18.75" x14ac:dyDescent="0.3">
      <c r="A39" s="12"/>
      <c r="B39" s="6"/>
      <c r="C39" s="12"/>
      <c r="D39" s="12"/>
      <c r="E39" s="13"/>
      <c r="F39" s="6"/>
      <c r="G39" s="6"/>
      <c r="H39" s="6"/>
      <c r="I39" s="6"/>
      <c r="J39" s="6"/>
      <c r="K39" s="6"/>
      <c r="L39" s="6"/>
      <c r="M39" s="7"/>
      <c r="N39" s="6"/>
    </row>
    <row r="40" spans="1:14" ht="21.75" x14ac:dyDescent="0.35">
      <c r="A40" s="12" t="s">
        <v>33</v>
      </c>
      <c r="B40" s="6"/>
      <c r="C40" s="14">
        <f>PI()*C36^2</f>
        <v>509295817.89406514</v>
      </c>
      <c r="D40" s="12" t="s">
        <v>27</v>
      </c>
      <c r="E40" s="13"/>
      <c r="F40" s="6"/>
      <c r="G40" s="6"/>
      <c r="H40" s="6"/>
      <c r="I40" s="6"/>
      <c r="J40" s="6"/>
      <c r="K40" s="6"/>
      <c r="L40" s="6"/>
      <c r="M40" s="7"/>
      <c r="N40" s="6"/>
    </row>
    <row r="41" spans="1:14" ht="18.75" x14ac:dyDescent="0.3">
      <c r="A41" s="12"/>
      <c r="B41" s="6"/>
      <c r="C41" s="12"/>
      <c r="D41" s="12"/>
      <c r="E41" s="13"/>
      <c r="F41" s="6"/>
      <c r="G41" s="6"/>
      <c r="H41" s="6"/>
      <c r="I41" s="6"/>
      <c r="J41" s="6"/>
      <c r="K41" s="6"/>
      <c r="L41" s="6"/>
      <c r="M41" s="7"/>
      <c r="N41" s="6"/>
    </row>
    <row r="42" spans="1:14" ht="18.75" x14ac:dyDescent="0.3">
      <c r="A42" s="12"/>
      <c r="B42" s="6"/>
      <c r="C42" s="12"/>
      <c r="D42" s="12"/>
      <c r="E42" s="13"/>
      <c r="F42" s="6"/>
      <c r="G42" s="6"/>
      <c r="H42" s="6"/>
      <c r="I42" s="6"/>
      <c r="J42" s="6"/>
      <c r="K42" s="6"/>
      <c r="L42" s="6"/>
      <c r="M42" s="7"/>
      <c r="N42" s="6"/>
    </row>
    <row r="43" spans="1:14" ht="23.25" x14ac:dyDescent="0.35">
      <c r="A43" s="15" t="s">
        <v>1</v>
      </c>
      <c r="B43" s="6"/>
      <c r="C43" s="13"/>
      <c r="D43" s="13"/>
      <c r="E43" s="13"/>
      <c r="F43" s="6"/>
      <c r="G43" s="6"/>
      <c r="H43" s="6"/>
      <c r="I43" s="6"/>
      <c r="J43" s="6"/>
      <c r="K43" s="6"/>
      <c r="L43" s="6"/>
      <c r="M43" s="7"/>
      <c r="N43" s="6"/>
    </row>
    <row r="44" spans="1:14" ht="15" x14ac:dyDescent="0.25">
      <c r="A44" s="13"/>
      <c r="B44" s="6"/>
      <c r="C44" s="13"/>
      <c r="D44" s="13"/>
      <c r="E44" s="13"/>
      <c r="F44" s="6"/>
      <c r="G44" s="6"/>
      <c r="H44" s="6"/>
      <c r="I44" s="6"/>
      <c r="J44" s="6"/>
      <c r="K44" s="6"/>
      <c r="L44" s="6"/>
      <c r="M44" s="7"/>
      <c r="N44" s="6"/>
    </row>
    <row r="45" spans="1:14" ht="21.75" x14ac:dyDescent="0.35">
      <c r="A45" s="12" t="s">
        <v>35</v>
      </c>
      <c r="B45" s="6"/>
      <c r="C45" s="5">
        <v>1710000</v>
      </c>
      <c r="D45" s="12" t="s">
        <v>27</v>
      </c>
      <c r="E45" s="13"/>
      <c r="F45" s="6"/>
      <c r="G45" s="6"/>
      <c r="H45" s="6"/>
      <c r="I45" s="6"/>
      <c r="J45" s="6"/>
      <c r="K45" s="6"/>
      <c r="L45" s="6"/>
      <c r="M45" s="7"/>
      <c r="N45" s="6"/>
    </row>
    <row r="46" spans="1:14" ht="18.75" x14ac:dyDescent="0.3">
      <c r="A46" s="12"/>
      <c r="B46" s="6"/>
      <c r="C46" s="16"/>
      <c r="D46" s="12"/>
      <c r="E46" s="13"/>
      <c r="F46" s="6"/>
      <c r="G46" s="6"/>
      <c r="H46" s="6"/>
      <c r="I46" s="6"/>
      <c r="J46" s="6"/>
      <c r="K46" s="6"/>
      <c r="L46" s="6"/>
      <c r="M46" s="7"/>
      <c r="N46" s="6"/>
    </row>
    <row r="47" spans="1:14" ht="20.25" x14ac:dyDescent="0.35">
      <c r="A47" s="12" t="s">
        <v>36</v>
      </c>
      <c r="B47" s="6"/>
      <c r="C47" s="5">
        <v>1.6659999999999999</v>
      </c>
      <c r="D47" s="12" t="s">
        <v>0</v>
      </c>
      <c r="E47" s="13"/>
      <c r="F47" s="6"/>
      <c r="G47" s="6"/>
      <c r="H47" s="6"/>
      <c r="I47" s="6"/>
      <c r="J47" s="6"/>
      <c r="K47" s="6"/>
      <c r="L47" s="6"/>
      <c r="M47" s="7"/>
      <c r="N47" s="6"/>
    </row>
    <row r="48" spans="1:14" ht="18.75" x14ac:dyDescent="0.3">
      <c r="A48" s="12"/>
      <c r="B48" s="6"/>
      <c r="C48" s="16"/>
      <c r="D48" s="12"/>
      <c r="E48" s="13"/>
      <c r="F48" s="6"/>
      <c r="G48" s="6"/>
      <c r="H48" s="6"/>
      <c r="I48" s="6"/>
      <c r="J48" s="6"/>
      <c r="K48" s="6"/>
      <c r="L48" s="6"/>
      <c r="M48" s="7"/>
      <c r="N48" s="6"/>
    </row>
    <row r="49" spans="1:14" ht="21.75" x14ac:dyDescent="0.35">
      <c r="A49" s="12" t="s">
        <v>37</v>
      </c>
      <c r="B49" s="6"/>
      <c r="C49" s="17">
        <f>C45*C47</f>
        <v>2848860</v>
      </c>
      <c r="D49" s="12" t="s">
        <v>28</v>
      </c>
      <c r="E49" s="13"/>
      <c r="F49" s="6"/>
      <c r="G49" s="6"/>
      <c r="H49" s="6"/>
      <c r="I49" s="6"/>
      <c r="J49" s="6"/>
      <c r="K49" s="6"/>
      <c r="L49" s="6"/>
      <c r="M49" s="7"/>
      <c r="N49" s="6"/>
    </row>
    <row r="50" spans="1:14" ht="18.75" x14ac:dyDescent="0.3">
      <c r="A50" s="12"/>
      <c r="B50" s="6"/>
      <c r="C50" s="12"/>
      <c r="D50" s="12"/>
      <c r="E50" s="13"/>
      <c r="F50" s="6"/>
      <c r="G50" s="6"/>
      <c r="H50" s="6"/>
      <c r="I50" s="6"/>
      <c r="J50" s="6"/>
      <c r="K50" s="6"/>
      <c r="L50" s="6"/>
      <c r="M50" s="7"/>
      <c r="N50" s="6"/>
    </row>
    <row r="51" spans="1:14" ht="18.75" x14ac:dyDescent="0.3">
      <c r="A51" s="12" t="s">
        <v>34</v>
      </c>
      <c r="B51" s="6"/>
      <c r="C51" s="5">
        <v>1</v>
      </c>
      <c r="D51" s="12" t="s">
        <v>10</v>
      </c>
      <c r="E51" s="13"/>
      <c r="F51" s="6"/>
      <c r="G51" s="6"/>
      <c r="H51" s="6"/>
      <c r="I51" s="6"/>
      <c r="J51" s="6"/>
      <c r="K51" s="6"/>
      <c r="L51" s="6"/>
      <c r="M51" s="7"/>
      <c r="N51" s="6"/>
    </row>
    <row r="52" spans="1:14" ht="18.75" x14ac:dyDescent="0.3">
      <c r="A52" s="12"/>
      <c r="B52" s="6"/>
      <c r="C52" s="12"/>
      <c r="D52" s="12"/>
      <c r="E52" s="13"/>
      <c r="F52" s="6"/>
      <c r="G52" s="6"/>
      <c r="H52" s="6"/>
      <c r="I52" s="6"/>
      <c r="J52" s="6"/>
      <c r="K52" s="6"/>
      <c r="L52" s="6"/>
      <c r="M52" s="7"/>
      <c r="N52" s="6"/>
    </row>
    <row r="53" spans="1:14" ht="21.75" x14ac:dyDescent="0.35">
      <c r="A53" s="12" t="s">
        <v>38</v>
      </c>
      <c r="B53" s="6"/>
      <c r="C53" s="14">
        <f>C45*C47*C51/100</f>
        <v>28488.6</v>
      </c>
      <c r="D53" s="12" t="s">
        <v>28</v>
      </c>
      <c r="E53" s="13"/>
      <c r="F53" s="6"/>
      <c r="G53" s="6"/>
      <c r="H53" s="6"/>
      <c r="I53" s="6"/>
      <c r="J53" s="6"/>
      <c r="K53" s="6"/>
      <c r="L53" s="6"/>
      <c r="M53" s="7"/>
      <c r="N53" s="6"/>
    </row>
    <row r="54" spans="1:14" ht="18.75" x14ac:dyDescent="0.3">
      <c r="A54" s="12"/>
      <c r="B54" s="6"/>
      <c r="C54" s="12"/>
      <c r="D54" s="12"/>
      <c r="E54" s="13"/>
      <c r="F54" s="6"/>
      <c r="G54" s="6"/>
      <c r="H54" s="6"/>
      <c r="I54" s="6"/>
      <c r="J54" s="6"/>
      <c r="K54" s="6"/>
      <c r="L54" s="6"/>
      <c r="M54" s="7"/>
      <c r="N54" s="6"/>
    </row>
    <row r="55" spans="1:14" ht="21.75" x14ac:dyDescent="0.35">
      <c r="A55" s="12" t="s">
        <v>39</v>
      </c>
      <c r="B55" s="6"/>
      <c r="C55" s="14">
        <f>C53*0.917</f>
        <v>26124.046200000001</v>
      </c>
      <c r="D55" s="12" t="s">
        <v>28</v>
      </c>
      <c r="E55" s="13"/>
      <c r="F55" s="6"/>
      <c r="G55" s="6"/>
      <c r="H55" s="6"/>
      <c r="I55" s="6"/>
      <c r="J55" s="6"/>
      <c r="K55" s="6"/>
      <c r="L55" s="6"/>
      <c r="M55" s="7"/>
      <c r="N55" s="6"/>
    </row>
    <row r="56" spans="1:14" ht="15" x14ac:dyDescent="0.25">
      <c r="A56" s="13"/>
      <c r="B56" s="6"/>
      <c r="C56" s="13"/>
      <c r="D56" s="13"/>
      <c r="E56" s="13"/>
      <c r="F56" s="6"/>
      <c r="G56" s="6"/>
      <c r="H56" s="6"/>
      <c r="I56" s="6"/>
      <c r="J56" s="6"/>
      <c r="K56" s="6"/>
      <c r="L56" s="6"/>
      <c r="M56" s="7"/>
      <c r="N56" s="6"/>
    </row>
    <row r="57" spans="1:14" ht="23.25" x14ac:dyDescent="0.35">
      <c r="A57" s="15" t="s">
        <v>2</v>
      </c>
      <c r="B57" s="6"/>
      <c r="C57" s="13"/>
      <c r="D57" s="13"/>
      <c r="E57" s="13"/>
      <c r="F57" s="6"/>
      <c r="G57" s="6"/>
      <c r="H57" s="6"/>
      <c r="I57" s="6"/>
      <c r="J57" s="6"/>
      <c r="K57" s="6"/>
      <c r="L57" s="6"/>
      <c r="M57" s="7"/>
      <c r="N57" s="6"/>
    </row>
    <row r="58" spans="1:14" ht="15" x14ac:dyDescent="0.25">
      <c r="A58" s="13"/>
      <c r="B58" s="6"/>
      <c r="C58" s="13"/>
      <c r="D58" s="13"/>
      <c r="E58" s="13"/>
      <c r="F58" s="6"/>
      <c r="G58" s="6"/>
      <c r="H58" s="6"/>
      <c r="I58" s="6"/>
      <c r="J58" s="6"/>
      <c r="K58" s="6"/>
      <c r="L58" s="6"/>
      <c r="M58" s="7"/>
      <c r="N58" s="6"/>
    </row>
    <row r="59" spans="1:14" ht="21.75" x14ac:dyDescent="0.35">
      <c r="A59" s="12" t="s">
        <v>35</v>
      </c>
      <c r="B59" s="6"/>
      <c r="C59" s="5">
        <v>13856000</v>
      </c>
      <c r="D59" s="12" t="s">
        <v>27</v>
      </c>
      <c r="E59" s="13"/>
      <c r="F59" s="6"/>
      <c r="G59" s="6"/>
      <c r="H59" s="6"/>
      <c r="I59" s="6"/>
      <c r="J59" s="6"/>
      <c r="K59" s="6"/>
      <c r="L59" s="6"/>
      <c r="M59" s="7"/>
      <c r="N59" s="6"/>
    </row>
    <row r="60" spans="1:14" ht="18.75" x14ac:dyDescent="0.3">
      <c r="A60" s="12"/>
      <c r="B60" s="6"/>
      <c r="C60" s="16"/>
      <c r="D60" s="12"/>
      <c r="E60" s="13"/>
      <c r="F60" s="6"/>
      <c r="G60" s="6"/>
      <c r="H60" s="6"/>
      <c r="I60" s="6"/>
      <c r="J60" s="6"/>
      <c r="K60" s="6"/>
      <c r="L60" s="6"/>
      <c r="M60" s="7"/>
      <c r="N60" s="6"/>
    </row>
    <row r="61" spans="1:14" ht="20.25" x14ac:dyDescent="0.35">
      <c r="A61" s="12" t="s">
        <v>40</v>
      </c>
      <c r="B61" s="6"/>
      <c r="C61" s="5">
        <v>1.903</v>
      </c>
      <c r="D61" s="12" t="s">
        <v>0</v>
      </c>
      <c r="E61" s="13"/>
      <c r="F61" s="6"/>
      <c r="G61" s="6"/>
      <c r="H61" s="6"/>
      <c r="I61" s="6"/>
      <c r="J61" s="6"/>
      <c r="K61" s="6"/>
      <c r="L61" s="6"/>
      <c r="M61" s="7"/>
      <c r="N61" s="6"/>
    </row>
    <row r="62" spans="1:14" ht="18.75" x14ac:dyDescent="0.3">
      <c r="A62" s="12"/>
      <c r="B62" s="6"/>
      <c r="C62" s="12"/>
      <c r="D62" s="12"/>
      <c r="E62" s="13"/>
      <c r="F62" s="6"/>
      <c r="G62" s="6"/>
      <c r="H62" s="6"/>
      <c r="I62" s="6"/>
      <c r="J62" s="6"/>
      <c r="K62" s="6"/>
      <c r="L62" s="6"/>
      <c r="M62" s="7"/>
      <c r="N62" s="6"/>
    </row>
    <row r="63" spans="1:14" ht="21.75" x14ac:dyDescent="0.35">
      <c r="A63" s="12" t="s">
        <v>37</v>
      </c>
      <c r="B63" s="6"/>
      <c r="C63" s="18">
        <f>C59*C61</f>
        <v>26367968</v>
      </c>
      <c r="D63" s="12" t="s">
        <v>28</v>
      </c>
      <c r="E63" s="13"/>
      <c r="F63" s="6"/>
      <c r="G63" s="6"/>
      <c r="H63" s="6"/>
      <c r="I63" s="6"/>
      <c r="J63" s="6"/>
      <c r="K63" s="6"/>
      <c r="L63" s="6"/>
      <c r="M63" s="7"/>
      <c r="N63" s="6"/>
    </row>
    <row r="64" spans="1:14" ht="18.75" x14ac:dyDescent="0.3">
      <c r="A64" s="12"/>
      <c r="B64" s="6"/>
      <c r="C64" s="12"/>
      <c r="D64" s="12"/>
      <c r="E64" s="13"/>
      <c r="F64" s="6"/>
      <c r="G64" s="6"/>
      <c r="H64" s="6"/>
      <c r="I64" s="6"/>
      <c r="J64" s="6"/>
      <c r="K64" s="6"/>
      <c r="L64" s="6"/>
      <c r="M64" s="7"/>
      <c r="N64" s="6"/>
    </row>
    <row r="65" spans="1:14" ht="18.75" x14ac:dyDescent="0.3">
      <c r="A65" s="12" t="s">
        <v>34</v>
      </c>
      <c r="B65" s="6"/>
      <c r="C65" s="5">
        <v>1</v>
      </c>
      <c r="D65" s="12" t="s">
        <v>10</v>
      </c>
      <c r="E65" s="13"/>
      <c r="F65" s="6"/>
      <c r="G65" s="6"/>
      <c r="H65" s="6"/>
      <c r="I65" s="6"/>
      <c r="J65" s="6"/>
      <c r="K65" s="6"/>
      <c r="L65" s="6"/>
      <c r="M65" s="7"/>
      <c r="N65" s="6"/>
    </row>
    <row r="66" spans="1:14" ht="18.75" x14ac:dyDescent="0.3">
      <c r="A66" s="12"/>
      <c r="B66" s="6"/>
      <c r="C66" s="12"/>
      <c r="D66" s="12"/>
      <c r="E66" s="13"/>
      <c r="F66" s="6"/>
      <c r="G66" s="6"/>
      <c r="H66" s="6"/>
      <c r="I66" s="6"/>
      <c r="J66" s="6"/>
      <c r="K66" s="6"/>
      <c r="L66" s="6"/>
      <c r="M66" s="7"/>
      <c r="N66" s="6"/>
    </row>
    <row r="67" spans="1:14" ht="21.75" x14ac:dyDescent="0.35">
      <c r="A67" s="12" t="s">
        <v>38</v>
      </c>
      <c r="B67" s="6"/>
      <c r="C67" s="14">
        <f>C59*C61*C65/100</f>
        <v>263679.68</v>
      </c>
      <c r="D67" s="12" t="s">
        <v>28</v>
      </c>
      <c r="E67" s="13"/>
      <c r="F67" s="6"/>
      <c r="G67" s="6"/>
      <c r="H67" s="6"/>
      <c r="I67" s="6"/>
      <c r="J67" s="6"/>
      <c r="K67" s="6"/>
      <c r="L67" s="6"/>
      <c r="M67" s="7"/>
      <c r="N67" s="6"/>
    </row>
    <row r="68" spans="1:14" ht="18.75" x14ac:dyDescent="0.3">
      <c r="A68" s="12"/>
      <c r="B68" s="6"/>
      <c r="C68" s="12"/>
      <c r="D68" s="12"/>
      <c r="E68" s="13"/>
      <c r="F68" s="6"/>
      <c r="G68" s="6"/>
      <c r="H68" s="6"/>
      <c r="I68" s="6"/>
      <c r="J68" s="6"/>
      <c r="K68" s="6"/>
      <c r="L68" s="6"/>
      <c r="M68" s="7"/>
      <c r="N68" s="6"/>
    </row>
    <row r="69" spans="1:14" ht="21.75" x14ac:dyDescent="0.35">
      <c r="A69" s="12" t="s">
        <v>41</v>
      </c>
      <c r="B69" s="6"/>
      <c r="C69" s="14">
        <f>C67*0.917</f>
        <v>241794.26655999999</v>
      </c>
      <c r="D69" s="12" t="s">
        <v>28</v>
      </c>
      <c r="E69" s="13"/>
      <c r="F69" s="6"/>
      <c r="G69" s="6"/>
      <c r="H69" s="6"/>
      <c r="I69" s="6"/>
      <c r="J69" s="6"/>
      <c r="K69" s="6"/>
      <c r="L69" s="6"/>
      <c r="M69" s="7"/>
      <c r="N69" s="6"/>
    </row>
    <row r="70" spans="1:14" ht="18.75" x14ac:dyDescent="0.3">
      <c r="A70" s="12"/>
      <c r="B70" s="6"/>
      <c r="C70" s="12"/>
      <c r="D70" s="12"/>
      <c r="E70" s="13"/>
      <c r="F70" s="6"/>
      <c r="G70" s="6"/>
      <c r="H70" s="6"/>
      <c r="I70" s="6"/>
      <c r="J70" s="6"/>
      <c r="K70" s="6"/>
      <c r="L70" s="6"/>
      <c r="M70" s="7"/>
      <c r="N70" s="6"/>
    </row>
    <row r="71" spans="1:14" ht="18.75" x14ac:dyDescent="0.3">
      <c r="A71" s="12"/>
      <c r="B71" s="6"/>
      <c r="C71" s="12"/>
      <c r="D71" s="12"/>
      <c r="E71" s="13"/>
      <c r="F71" s="6"/>
      <c r="G71" s="6"/>
      <c r="H71" s="6"/>
      <c r="I71" s="6"/>
      <c r="J71" s="6"/>
      <c r="K71" s="6"/>
      <c r="L71" s="6"/>
      <c r="M71" s="7"/>
      <c r="N71" s="6"/>
    </row>
    <row r="72" spans="1:14" ht="21" x14ac:dyDescent="0.3">
      <c r="A72" s="12" t="s">
        <v>29</v>
      </c>
      <c r="B72" s="6"/>
      <c r="C72" s="14">
        <f>C55+C69</f>
        <v>267918.31276</v>
      </c>
      <c r="D72" s="12" t="s">
        <v>28</v>
      </c>
      <c r="E72" s="13"/>
      <c r="F72" s="6"/>
      <c r="G72" s="6"/>
      <c r="H72" s="6"/>
      <c r="I72" s="6"/>
      <c r="J72" s="6"/>
      <c r="K72" s="6"/>
      <c r="L72" s="6"/>
      <c r="M72" s="7"/>
      <c r="N72" s="6"/>
    </row>
    <row r="73" spans="1:14" ht="15" x14ac:dyDescent="0.25">
      <c r="A73" s="13"/>
      <c r="B73" s="6"/>
      <c r="C73" s="13"/>
      <c r="D73" s="13"/>
      <c r="E73" s="13"/>
      <c r="F73" s="6"/>
      <c r="G73" s="6"/>
      <c r="H73" s="6"/>
      <c r="I73" s="6"/>
      <c r="J73" s="6"/>
      <c r="K73" s="6"/>
      <c r="L73" s="6"/>
      <c r="M73" s="7"/>
      <c r="N73" s="6"/>
    </row>
    <row r="74" spans="1:14" ht="15" x14ac:dyDescent="0.25">
      <c r="A74" s="13"/>
      <c r="B74" s="6"/>
      <c r="C74" s="13"/>
      <c r="D74" s="13"/>
      <c r="E74" s="13"/>
      <c r="F74" s="6"/>
      <c r="G74" s="6"/>
      <c r="H74" s="6"/>
      <c r="I74" s="6"/>
      <c r="J74" s="6"/>
      <c r="K74" s="6"/>
      <c r="L74" s="6"/>
      <c r="M74" s="7"/>
      <c r="N74" s="6"/>
    </row>
    <row r="75" spans="1:14" ht="23.25" x14ac:dyDescent="0.35">
      <c r="A75" s="19" t="s">
        <v>15</v>
      </c>
      <c r="B75" s="13"/>
      <c r="C75" s="13"/>
      <c r="D75" s="13"/>
      <c r="E75" s="13"/>
      <c r="F75" s="6"/>
      <c r="G75" s="6"/>
      <c r="H75" s="6"/>
      <c r="I75" s="6"/>
      <c r="J75" s="6"/>
      <c r="K75" s="6"/>
      <c r="L75" s="6"/>
      <c r="M75" s="7"/>
      <c r="N75" s="6"/>
    </row>
    <row r="76" spans="1:14" ht="23.25" x14ac:dyDescent="0.35">
      <c r="A76" s="15" t="s">
        <v>16</v>
      </c>
      <c r="B76" s="20" t="s">
        <v>44</v>
      </c>
      <c r="C76" s="37" t="s">
        <v>46</v>
      </c>
      <c r="D76" s="38"/>
      <c r="E76" s="38"/>
      <c r="F76" s="6"/>
      <c r="G76" s="6"/>
      <c r="H76" s="6"/>
      <c r="I76" s="6"/>
      <c r="J76" s="6"/>
      <c r="K76" s="6"/>
      <c r="L76" s="6"/>
      <c r="M76" s="7"/>
      <c r="N76" s="6"/>
    </row>
    <row r="77" spans="1:14" ht="18.75" x14ac:dyDescent="0.3">
      <c r="A77" s="6"/>
      <c r="B77" s="12">
        <v>5</v>
      </c>
      <c r="C77" s="21">
        <f>(C$72/(B77/100*C$40))*1000</f>
        <v>10.521127539112355</v>
      </c>
      <c r="D77" s="12" t="s">
        <v>12</v>
      </c>
      <c r="E77" s="13"/>
      <c r="F77" s="22"/>
      <c r="G77" s="6"/>
      <c r="H77" s="6"/>
      <c r="I77" s="6"/>
      <c r="J77" s="6"/>
      <c r="K77" s="6"/>
      <c r="L77" s="6"/>
      <c r="M77" s="7"/>
      <c r="N77" s="6"/>
    </row>
    <row r="78" spans="1:14" ht="18.75" x14ac:dyDescent="0.3">
      <c r="A78" s="13"/>
      <c r="B78" s="12">
        <v>10</v>
      </c>
      <c r="C78" s="21">
        <f t="shared" ref="C78:C96" si="0">(C$72/(B78/100*C$40))*1000</f>
        <v>5.2605637695561773</v>
      </c>
      <c r="D78" s="12" t="s">
        <v>12</v>
      </c>
      <c r="E78" s="13"/>
      <c r="F78" s="22"/>
      <c r="G78" s="6"/>
      <c r="H78" s="6"/>
      <c r="I78" s="6"/>
      <c r="J78" s="6"/>
      <c r="K78" s="6"/>
      <c r="L78" s="6"/>
      <c r="M78" s="7"/>
      <c r="N78" s="6"/>
    </row>
    <row r="79" spans="1:14" ht="18.75" x14ac:dyDescent="0.3">
      <c r="A79" s="23" t="s">
        <v>14</v>
      </c>
      <c r="B79" s="12">
        <v>15</v>
      </c>
      <c r="C79" s="21">
        <f t="shared" si="0"/>
        <v>3.5070425130374523</v>
      </c>
      <c r="D79" s="12" t="s">
        <v>12</v>
      </c>
      <c r="E79" s="13"/>
      <c r="F79" s="22"/>
      <c r="G79" s="6"/>
      <c r="H79" s="6"/>
      <c r="I79" s="6"/>
      <c r="J79" s="6"/>
      <c r="K79" s="6"/>
      <c r="L79" s="6"/>
      <c r="M79" s="7"/>
      <c r="N79" s="6"/>
    </row>
    <row r="80" spans="1:14" ht="15.75" customHeight="1" x14ac:dyDescent="0.3">
      <c r="A80" s="24" t="s">
        <v>26</v>
      </c>
      <c r="B80" s="12">
        <v>20</v>
      </c>
      <c r="C80" s="21">
        <f t="shared" si="0"/>
        <v>2.6302818847780887</v>
      </c>
      <c r="D80" s="12" t="s">
        <v>12</v>
      </c>
      <c r="E80" s="13"/>
      <c r="F80" s="22"/>
      <c r="G80" s="6"/>
      <c r="H80" s="6"/>
      <c r="I80" s="6"/>
      <c r="J80" s="6"/>
      <c r="K80" s="6"/>
      <c r="L80" s="6"/>
      <c r="M80" s="7"/>
      <c r="N80" s="6"/>
    </row>
    <row r="81" spans="1:14" ht="18.75" x14ac:dyDescent="0.3">
      <c r="A81" s="8" t="s">
        <v>45</v>
      </c>
      <c r="B81" s="12">
        <v>25</v>
      </c>
      <c r="C81" s="21">
        <f t="shared" si="0"/>
        <v>2.1042255078224712</v>
      </c>
      <c r="D81" s="12" t="s">
        <v>12</v>
      </c>
      <c r="E81" s="13"/>
      <c r="F81" s="22"/>
      <c r="G81" s="6"/>
      <c r="H81" s="6"/>
      <c r="I81" s="6"/>
      <c r="J81" s="6"/>
      <c r="K81" s="6"/>
      <c r="L81" s="6"/>
      <c r="M81" s="7"/>
      <c r="N81" s="6"/>
    </row>
    <row r="82" spans="1:14" ht="18.75" x14ac:dyDescent="0.3">
      <c r="A82" s="25" t="s">
        <v>20</v>
      </c>
      <c r="B82" s="12">
        <v>30</v>
      </c>
      <c r="C82" s="21">
        <f t="shared" si="0"/>
        <v>1.7535212565187261</v>
      </c>
      <c r="D82" s="12" t="s">
        <v>12</v>
      </c>
      <c r="E82" s="13"/>
      <c r="F82" s="22"/>
      <c r="G82" s="6"/>
      <c r="H82" s="6"/>
      <c r="I82" s="6"/>
      <c r="J82" s="6"/>
      <c r="K82" s="6"/>
      <c r="L82" s="6"/>
      <c r="M82" s="7"/>
      <c r="N82" s="6"/>
    </row>
    <row r="83" spans="1:14" ht="18.75" x14ac:dyDescent="0.3">
      <c r="A83" s="25" t="s">
        <v>21</v>
      </c>
      <c r="B83" s="12">
        <v>35</v>
      </c>
      <c r="C83" s="21">
        <f t="shared" si="0"/>
        <v>1.5030182198731936</v>
      </c>
      <c r="D83" s="12" t="s">
        <v>12</v>
      </c>
      <c r="E83" s="13"/>
      <c r="F83" s="22"/>
      <c r="G83" s="6"/>
      <c r="H83" s="6"/>
      <c r="I83" s="6"/>
      <c r="J83" s="6"/>
      <c r="K83" s="6"/>
      <c r="L83" s="6"/>
      <c r="M83" s="7"/>
      <c r="N83" s="6"/>
    </row>
    <row r="84" spans="1:14" ht="18.75" x14ac:dyDescent="0.3">
      <c r="A84" s="25" t="s">
        <v>22</v>
      </c>
      <c r="B84" s="12">
        <v>40</v>
      </c>
      <c r="C84" s="21">
        <f t="shared" si="0"/>
        <v>1.3151409423890443</v>
      </c>
      <c r="D84" s="12" t="s">
        <v>12</v>
      </c>
      <c r="E84" s="13"/>
      <c r="F84" s="22"/>
      <c r="G84" s="6"/>
      <c r="H84" s="6"/>
      <c r="I84" s="6"/>
      <c r="J84" s="6"/>
      <c r="K84" s="6"/>
      <c r="L84" s="6"/>
      <c r="M84" s="7"/>
      <c r="N84" s="6"/>
    </row>
    <row r="85" spans="1:14" ht="18.75" x14ac:dyDescent="0.3">
      <c r="A85" s="25" t="s">
        <v>23</v>
      </c>
      <c r="B85" s="12">
        <v>45</v>
      </c>
      <c r="C85" s="21">
        <f t="shared" si="0"/>
        <v>1.1690141710124837</v>
      </c>
      <c r="D85" s="12" t="s">
        <v>12</v>
      </c>
      <c r="E85" s="13"/>
      <c r="F85" s="22"/>
      <c r="G85" s="6"/>
      <c r="H85" s="6"/>
      <c r="I85" s="6"/>
      <c r="J85" s="6"/>
      <c r="K85" s="6"/>
      <c r="L85" s="6"/>
      <c r="M85" s="7"/>
      <c r="N85" s="6"/>
    </row>
    <row r="86" spans="1:14" ht="18.75" x14ac:dyDescent="0.3">
      <c r="A86" s="25" t="s">
        <v>24</v>
      </c>
      <c r="B86" s="12">
        <v>50</v>
      </c>
      <c r="C86" s="21">
        <f t="shared" si="0"/>
        <v>1.0521127539112356</v>
      </c>
      <c r="D86" s="12" t="s">
        <v>12</v>
      </c>
      <c r="E86" s="13"/>
      <c r="F86" s="22"/>
      <c r="G86" s="6"/>
      <c r="H86" s="6"/>
      <c r="I86" s="6"/>
      <c r="J86" s="6"/>
      <c r="K86" s="6"/>
      <c r="L86" s="6"/>
      <c r="M86" s="7"/>
      <c r="N86" s="6"/>
    </row>
    <row r="87" spans="1:14" ht="18.75" x14ac:dyDescent="0.3">
      <c r="A87" s="25" t="s">
        <v>25</v>
      </c>
      <c r="B87" s="12">
        <v>55</v>
      </c>
      <c r="C87" s="21">
        <f t="shared" si="0"/>
        <v>0.95646613991930496</v>
      </c>
      <c r="D87" s="12" t="s">
        <v>12</v>
      </c>
      <c r="E87" s="13"/>
      <c r="F87" s="22"/>
      <c r="G87" s="6"/>
      <c r="H87" s="6"/>
      <c r="I87" s="6"/>
      <c r="J87" s="6"/>
      <c r="K87" s="6"/>
      <c r="L87" s="6"/>
      <c r="M87" s="7"/>
      <c r="N87" s="6"/>
    </row>
    <row r="88" spans="1:14" ht="18.75" x14ac:dyDescent="0.3">
      <c r="A88" s="26"/>
      <c r="B88" s="12">
        <v>60</v>
      </c>
      <c r="C88" s="21">
        <f t="shared" si="0"/>
        <v>0.87676062825936307</v>
      </c>
      <c r="D88" s="12" t="s">
        <v>12</v>
      </c>
      <c r="E88" s="13"/>
      <c r="F88" s="22"/>
      <c r="G88" s="6"/>
      <c r="H88" s="6"/>
      <c r="I88" s="6"/>
      <c r="J88" s="6"/>
      <c r="K88" s="6"/>
      <c r="L88" s="6"/>
      <c r="M88" s="7"/>
      <c r="N88" s="6"/>
    </row>
    <row r="89" spans="1:14" ht="18.75" x14ac:dyDescent="0.3">
      <c r="A89" s="26"/>
      <c r="B89" s="12">
        <v>65</v>
      </c>
      <c r="C89" s="21">
        <f t="shared" si="0"/>
        <v>0.80931750300864269</v>
      </c>
      <c r="D89" s="12" t="s">
        <v>12</v>
      </c>
      <c r="E89" s="13"/>
      <c r="F89" s="22"/>
      <c r="G89" s="6"/>
      <c r="H89" s="6"/>
      <c r="I89" s="6"/>
      <c r="J89" s="6"/>
      <c r="K89" s="6"/>
      <c r="L89" s="6"/>
      <c r="M89" s="7"/>
      <c r="N89" s="6"/>
    </row>
    <row r="90" spans="1:14" ht="18.75" x14ac:dyDescent="0.3">
      <c r="A90" s="26"/>
      <c r="B90" s="12">
        <v>70</v>
      </c>
      <c r="C90" s="21">
        <f t="shared" si="0"/>
        <v>0.75150910993659681</v>
      </c>
      <c r="D90" s="12" t="s">
        <v>12</v>
      </c>
      <c r="E90" s="13"/>
      <c r="F90" s="22"/>
      <c r="G90" s="6"/>
      <c r="H90" s="6"/>
      <c r="I90" s="6"/>
      <c r="J90" s="6"/>
      <c r="K90" s="6"/>
      <c r="L90" s="6"/>
      <c r="M90" s="7"/>
      <c r="N90" s="6"/>
    </row>
    <row r="91" spans="1:14" ht="18.75" x14ac:dyDescent="0.3">
      <c r="A91" s="26"/>
      <c r="B91" s="12">
        <v>75</v>
      </c>
      <c r="C91" s="21">
        <f t="shared" si="0"/>
        <v>0.70140850260749044</v>
      </c>
      <c r="D91" s="12" t="s">
        <v>12</v>
      </c>
      <c r="E91" s="13"/>
      <c r="F91" s="22"/>
      <c r="G91" s="6"/>
      <c r="H91" s="6"/>
      <c r="I91" s="6"/>
      <c r="J91" s="6"/>
      <c r="K91" s="6"/>
      <c r="L91" s="6"/>
      <c r="M91" s="7"/>
      <c r="N91" s="6"/>
    </row>
    <row r="92" spans="1:14" ht="18.75" x14ac:dyDescent="0.3">
      <c r="A92" s="26"/>
      <c r="B92" s="12">
        <v>80</v>
      </c>
      <c r="C92" s="21">
        <f t="shared" si="0"/>
        <v>0.65757047119452217</v>
      </c>
      <c r="D92" s="12" t="s">
        <v>12</v>
      </c>
      <c r="E92" s="13"/>
      <c r="F92" s="22"/>
      <c r="G92" s="6"/>
      <c r="H92" s="6"/>
      <c r="I92" s="6"/>
      <c r="J92" s="6"/>
      <c r="K92" s="6"/>
      <c r="L92" s="6"/>
      <c r="M92" s="7"/>
      <c r="N92" s="6"/>
    </row>
    <row r="93" spans="1:14" ht="18.75" x14ac:dyDescent="0.3">
      <c r="A93" s="26"/>
      <c r="B93" s="12">
        <v>85</v>
      </c>
      <c r="C93" s="21">
        <f t="shared" si="0"/>
        <v>0.61888985524190332</v>
      </c>
      <c r="D93" s="12" t="s">
        <v>12</v>
      </c>
      <c r="E93" s="13"/>
      <c r="F93" s="22"/>
      <c r="G93" s="6"/>
      <c r="H93" s="6"/>
      <c r="I93" s="6"/>
      <c r="J93" s="6"/>
      <c r="K93" s="6"/>
      <c r="L93" s="6"/>
      <c r="M93" s="7"/>
      <c r="N93" s="6"/>
    </row>
    <row r="94" spans="1:14" ht="18.75" x14ac:dyDescent="0.3">
      <c r="A94" s="26"/>
      <c r="B94" s="12">
        <v>90</v>
      </c>
      <c r="C94" s="21">
        <f t="shared" si="0"/>
        <v>0.58450708550624186</v>
      </c>
      <c r="D94" s="12" t="s">
        <v>12</v>
      </c>
      <c r="E94" s="13"/>
      <c r="F94" s="22"/>
      <c r="G94" s="6"/>
      <c r="H94" s="6"/>
      <c r="I94" s="6"/>
      <c r="J94" s="6"/>
      <c r="K94" s="6"/>
      <c r="L94" s="6"/>
      <c r="M94" s="7"/>
      <c r="N94" s="6"/>
    </row>
    <row r="95" spans="1:14" ht="18.75" x14ac:dyDescent="0.3">
      <c r="A95" s="26"/>
      <c r="B95" s="12">
        <v>95</v>
      </c>
      <c r="C95" s="21">
        <f t="shared" si="0"/>
        <v>0.55374355469012404</v>
      </c>
      <c r="D95" s="12" t="s">
        <v>12</v>
      </c>
      <c r="E95" s="13"/>
      <c r="F95" s="22"/>
      <c r="G95" s="6"/>
      <c r="H95" s="6"/>
      <c r="I95" s="6"/>
      <c r="J95" s="6"/>
      <c r="K95" s="6"/>
      <c r="L95" s="6"/>
      <c r="M95" s="7"/>
      <c r="N95" s="6"/>
    </row>
    <row r="96" spans="1:14" ht="18.75" x14ac:dyDescent="0.3">
      <c r="A96" s="26"/>
      <c r="B96" s="12">
        <v>100</v>
      </c>
      <c r="C96" s="21">
        <f t="shared" si="0"/>
        <v>0.5260563769556178</v>
      </c>
      <c r="D96" s="12" t="s">
        <v>12</v>
      </c>
      <c r="E96" s="13"/>
      <c r="F96" s="22"/>
      <c r="G96" s="6"/>
      <c r="H96" s="6"/>
      <c r="I96" s="6"/>
      <c r="J96" s="6"/>
      <c r="K96" s="6"/>
      <c r="L96" s="6"/>
      <c r="M96" s="7"/>
      <c r="N96" s="6"/>
    </row>
    <row r="97" spans="1:14" ht="15" x14ac:dyDescent="0.25">
      <c r="A97" s="13"/>
      <c r="B97" s="13"/>
      <c r="C97" s="13"/>
      <c r="D97" s="13"/>
      <c r="E97" s="13"/>
      <c r="F97" s="6"/>
      <c r="G97" s="6"/>
      <c r="H97" s="6"/>
      <c r="I97" s="6"/>
      <c r="J97" s="6"/>
      <c r="K97" s="6"/>
      <c r="L97" s="6"/>
      <c r="M97" s="7"/>
      <c r="N97" s="6"/>
    </row>
    <row r="98" spans="1:14" ht="15" x14ac:dyDescent="0.25">
      <c r="A98" s="13"/>
      <c r="B98" s="13"/>
      <c r="C98" s="13"/>
      <c r="D98" s="13"/>
      <c r="E98" s="13"/>
      <c r="F98" s="6"/>
      <c r="G98" s="6"/>
      <c r="H98" s="6"/>
      <c r="I98" s="6"/>
      <c r="J98" s="6"/>
      <c r="K98" s="6"/>
      <c r="L98" s="6"/>
      <c r="M98" s="7"/>
      <c r="N98" s="6"/>
    </row>
    <row r="99" spans="1:14" ht="15" x14ac:dyDescent="0.25">
      <c r="A99" s="13"/>
      <c r="B99" s="13"/>
      <c r="C99" s="13"/>
      <c r="D99" s="13"/>
      <c r="E99" s="13"/>
      <c r="F99" s="6"/>
      <c r="G99" s="6"/>
      <c r="H99" s="6"/>
      <c r="I99" s="6"/>
      <c r="J99" s="6"/>
      <c r="K99" s="6"/>
      <c r="L99" s="6"/>
      <c r="M99" s="7"/>
      <c r="N99" s="6"/>
    </row>
    <row r="100" spans="1:14" ht="1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7"/>
      <c r="N100" s="6"/>
    </row>
    <row r="101" spans="1:14" ht="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7"/>
      <c r="N101" s="6"/>
    </row>
    <row r="102" spans="1:14" ht="18.75" x14ac:dyDescent="0.3">
      <c r="A102" s="27" t="s">
        <v>43</v>
      </c>
      <c r="B102" s="39" t="s">
        <v>42</v>
      </c>
      <c r="C102" s="40"/>
      <c r="D102" s="40"/>
      <c r="E102" s="40"/>
      <c r="F102" s="40"/>
      <c r="G102" s="6"/>
      <c r="H102" s="6"/>
      <c r="I102" s="6"/>
      <c r="J102" s="6"/>
      <c r="K102" s="6"/>
      <c r="L102" s="6"/>
      <c r="M102" s="7"/>
      <c r="N102" s="6"/>
    </row>
    <row r="103" spans="1:14" ht="18.75" x14ac:dyDescent="0.3">
      <c r="A103" s="27"/>
      <c r="B103" s="28"/>
      <c r="C103" s="29"/>
      <c r="D103" s="29"/>
      <c r="E103" s="29"/>
      <c r="F103" s="29"/>
      <c r="G103" s="6"/>
      <c r="H103" s="6"/>
      <c r="I103" s="6"/>
      <c r="J103" s="6"/>
      <c r="K103" s="6"/>
      <c r="L103" s="6"/>
      <c r="M103" s="7"/>
      <c r="N103" s="6"/>
    </row>
    <row r="104" spans="1:14" ht="18.75" x14ac:dyDescent="0.3">
      <c r="A104" s="27"/>
      <c r="B104" s="30">
        <v>1</v>
      </c>
      <c r="C104" s="30">
        <v>0.9</v>
      </c>
      <c r="D104" s="30">
        <v>0.8</v>
      </c>
      <c r="E104" s="30">
        <v>0.7</v>
      </c>
      <c r="F104" s="30">
        <v>0.6</v>
      </c>
      <c r="G104" s="30">
        <v>0.5</v>
      </c>
      <c r="H104" s="30">
        <v>0.4</v>
      </c>
      <c r="I104" s="30">
        <v>0.3</v>
      </c>
      <c r="J104" s="30">
        <v>0.2</v>
      </c>
      <c r="K104" s="30">
        <v>0.1</v>
      </c>
      <c r="L104" s="6"/>
      <c r="M104" s="7"/>
      <c r="N104" s="6"/>
    </row>
    <row r="105" spans="1:14" ht="15" x14ac:dyDescent="0.25">
      <c r="A105" s="31"/>
      <c r="B105" s="3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7"/>
      <c r="N105" s="6"/>
    </row>
    <row r="106" spans="1:14" ht="15" x14ac:dyDescent="0.25">
      <c r="A106" s="6">
        <v>5</v>
      </c>
      <c r="B106" s="33">
        <f>(C$72/(A106/100*C$40))*1000</f>
        <v>10.521127539112355</v>
      </c>
      <c r="C106" s="33">
        <f>B106*0.9</f>
        <v>9.4690147852011197</v>
      </c>
      <c r="D106" s="33">
        <f>B106*0.8</f>
        <v>8.4169020312898848</v>
      </c>
      <c r="E106" s="33">
        <f>B106*0.7</f>
        <v>7.3647892773786481</v>
      </c>
      <c r="F106" s="33">
        <f>B106*0.6</f>
        <v>6.3126765234674123</v>
      </c>
      <c r="G106" s="33">
        <f>B106*0.5</f>
        <v>5.2605637695561773</v>
      </c>
      <c r="H106" s="33">
        <f>B106*0.4</f>
        <v>4.2084510156449424</v>
      </c>
      <c r="I106" s="33">
        <f>B106*0.3</f>
        <v>3.1563382617337061</v>
      </c>
      <c r="J106" s="33">
        <f t="shared" ref="J106:J125" si="1">B106*0.2</f>
        <v>2.1042255078224712</v>
      </c>
      <c r="K106" s="33">
        <f>B106*0.1</f>
        <v>1.0521127539112356</v>
      </c>
      <c r="L106" s="22"/>
      <c r="M106" s="7"/>
      <c r="N106" s="6"/>
    </row>
    <row r="107" spans="1:14" ht="15" x14ac:dyDescent="0.25">
      <c r="A107" s="6">
        <v>10</v>
      </c>
      <c r="B107" s="33">
        <f t="shared" ref="B107:B125" si="2">(C$72/(A107/100*C$40))*1000</f>
        <v>5.2605637695561773</v>
      </c>
      <c r="C107" s="33">
        <f t="shared" ref="C107:C125" si="3">B107*0.9</f>
        <v>4.7345073926005599</v>
      </c>
      <c r="D107" s="33">
        <f t="shared" ref="D107:D125" si="4">B107*0.8</f>
        <v>4.2084510156449424</v>
      </c>
      <c r="E107" s="33">
        <f t="shared" ref="E107:E125" si="5">B107*0.7</f>
        <v>3.682394638689324</v>
      </c>
      <c r="F107" s="33">
        <f t="shared" ref="F107:F125" si="6">B107*0.6</f>
        <v>3.1563382617337061</v>
      </c>
      <c r="G107" s="33">
        <f t="shared" ref="G107:G125" si="7">B107*0.5</f>
        <v>2.6302818847780887</v>
      </c>
      <c r="H107" s="33">
        <f t="shared" ref="H107:H125" si="8">B107*0.4</f>
        <v>2.1042255078224712</v>
      </c>
      <c r="I107" s="33">
        <f t="shared" ref="I107:I125" si="9">B107*0.3</f>
        <v>1.5781691308668531</v>
      </c>
      <c r="J107" s="33">
        <f t="shared" si="1"/>
        <v>1.0521127539112356</v>
      </c>
      <c r="K107" s="33">
        <f t="shared" ref="K107:K125" si="10">B107*0.1</f>
        <v>0.5260563769556178</v>
      </c>
      <c r="L107" s="6"/>
      <c r="M107" s="7"/>
      <c r="N107" s="6"/>
    </row>
    <row r="108" spans="1:14" ht="15" x14ac:dyDescent="0.25">
      <c r="A108" s="6">
        <v>15</v>
      </c>
      <c r="B108" s="33">
        <f t="shared" si="2"/>
        <v>3.5070425130374523</v>
      </c>
      <c r="C108" s="33">
        <f t="shared" si="3"/>
        <v>3.156338261733707</v>
      </c>
      <c r="D108" s="33">
        <f t="shared" si="4"/>
        <v>2.8056340104299622</v>
      </c>
      <c r="E108" s="33">
        <f t="shared" si="5"/>
        <v>2.4549297591262165</v>
      </c>
      <c r="F108" s="33">
        <f t="shared" si="6"/>
        <v>2.1042255078224712</v>
      </c>
      <c r="G108" s="33">
        <f t="shared" si="7"/>
        <v>1.7535212565187261</v>
      </c>
      <c r="H108" s="33">
        <f t="shared" si="8"/>
        <v>1.4028170052149811</v>
      </c>
      <c r="I108" s="33">
        <f t="shared" si="9"/>
        <v>1.0521127539112356</v>
      </c>
      <c r="J108" s="33">
        <f t="shared" si="1"/>
        <v>0.70140850260749055</v>
      </c>
      <c r="K108" s="33">
        <f t="shared" si="10"/>
        <v>0.35070425130374527</v>
      </c>
      <c r="L108" s="6"/>
      <c r="M108" s="7"/>
      <c r="N108" s="6"/>
    </row>
    <row r="109" spans="1:14" ht="15" x14ac:dyDescent="0.25">
      <c r="A109" s="6">
        <v>20</v>
      </c>
      <c r="B109" s="33">
        <f t="shared" si="2"/>
        <v>2.6302818847780887</v>
      </c>
      <c r="C109" s="33">
        <f t="shared" si="3"/>
        <v>2.3672536963002799</v>
      </c>
      <c r="D109" s="33">
        <f t="shared" si="4"/>
        <v>2.1042255078224712</v>
      </c>
      <c r="E109" s="33">
        <f t="shared" si="5"/>
        <v>1.841197319344662</v>
      </c>
      <c r="F109" s="33">
        <f t="shared" si="6"/>
        <v>1.5781691308668531</v>
      </c>
      <c r="G109" s="33">
        <f t="shared" si="7"/>
        <v>1.3151409423890443</v>
      </c>
      <c r="H109" s="33">
        <f t="shared" si="8"/>
        <v>1.0521127539112356</v>
      </c>
      <c r="I109" s="33">
        <f t="shared" si="9"/>
        <v>0.78908456543342653</v>
      </c>
      <c r="J109" s="33">
        <f t="shared" si="1"/>
        <v>0.5260563769556178</v>
      </c>
      <c r="K109" s="33">
        <f t="shared" si="10"/>
        <v>0.2630281884778089</v>
      </c>
      <c r="L109" s="6"/>
      <c r="M109" s="7"/>
      <c r="N109" s="6"/>
    </row>
    <row r="110" spans="1:14" ht="15" x14ac:dyDescent="0.25">
      <c r="A110" s="6">
        <v>25</v>
      </c>
      <c r="B110" s="33">
        <f t="shared" si="2"/>
        <v>2.1042255078224712</v>
      </c>
      <c r="C110" s="33">
        <f t="shared" si="3"/>
        <v>1.8938029570402242</v>
      </c>
      <c r="D110" s="33">
        <f t="shared" si="4"/>
        <v>1.6833804062579771</v>
      </c>
      <c r="E110" s="33">
        <f t="shared" si="5"/>
        <v>1.4729578554757297</v>
      </c>
      <c r="F110" s="33">
        <f t="shared" si="6"/>
        <v>1.2625353046934826</v>
      </c>
      <c r="G110" s="33">
        <f t="shared" si="7"/>
        <v>1.0521127539112356</v>
      </c>
      <c r="H110" s="33">
        <f t="shared" si="8"/>
        <v>0.84169020312898857</v>
      </c>
      <c r="I110" s="33">
        <f t="shared" si="9"/>
        <v>0.63126765234674131</v>
      </c>
      <c r="J110" s="33">
        <f t="shared" si="1"/>
        <v>0.42084510156449428</v>
      </c>
      <c r="K110" s="33">
        <f t="shared" si="10"/>
        <v>0.21042255078224714</v>
      </c>
      <c r="L110" s="6"/>
      <c r="M110" s="7"/>
      <c r="N110" s="6"/>
    </row>
    <row r="111" spans="1:14" ht="15" x14ac:dyDescent="0.25">
      <c r="A111" s="6">
        <v>30</v>
      </c>
      <c r="B111" s="33">
        <f t="shared" si="2"/>
        <v>1.7535212565187261</v>
      </c>
      <c r="C111" s="33">
        <f t="shared" si="3"/>
        <v>1.5781691308668535</v>
      </c>
      <c r="D111" s="33">
        <f t="shared" si="4"/>
        <v>1.4028170052149811</v>
      </c>
      <c r="E111" s="33">
        <f t="shared" si="5"/>
        <v>1.2274648795631082</v>
      </c>
      <c r="F111" s="33">
        <f t="shared" si="6"/>
        <v>1.0521127539112356</v>
      </c>
      <c r="G111" s="33">
        <f t="shared" si="7"/>
        <v>0.87676062825936307</v>
      </c>
      <c r="H111" s="33">
        <f t="shared" si="8"/>
        <v>0.70140850260749055</v>
      </c>
      <c r="I111" s="33">
        <f t="shared" si="9"/>
        <v>0.5260563769556178</v>
      </c>
      <c r="J111" s="33">
        <f t="shared" si="1"/>
        <v>0.35070425130374527</v>
      </c>
      <c r="K111" s="33">
        <f t="shared" si="10"/>
        <v>0.17535212565187264</v>
      </c>
      <c r="L111" s="6"/>
      <c r="M111" s="7"/>
      <c r="N111" s="6"/>
    </row>
    <row r="112" spans="1:14" ht="15" x14ac:dyDescent="0.25">
      <c r="A112" s="6">
        <v>35</v>
      </c>
      <c r="B112" s="33">
        <f t="shared" si="2"/>
        <v>1.5030182198731936</v>
      </c>
      <c r="C112" s="33">
        <f t="shared" si="3"/>
        <v>1.3527163978858743</v>
      </c>
      <c r="D112" s="33">
        <f t="shared" si="4"/>
        <v>1.2024145758985549</v>
      </c>
      <c r="E112" s="33">
        <f t="shared" si="5"/>
        <v>1.0521127539112354</v>
      </c>
      <c r="F112" s="33">
        <f t="shared" si="6"/>
        <v>0.90181093192391615</v>
      </c>
      <c r="G112" s="33">
        <f t="shared" si="7"/>
        <v>0.75150910993659681</v>
      </c>
      <c r="H112" s="33">
        <f t="shared" si="8"/>
        <v>0.60120728794927747</v>
      </c>
      <c r="I112" s="33">
        <f t="shared" si="9"/>
        <v>0.45090546596195807</v>
      </c>
      <c r="J112" s="33">
        <f t="shared" si="1"/>
        <v>0.30060364397463873</v>
      </c>
      <c r="K112" s="33">
        <f t="shared" si="10"/>
        <v>0.15030182198731937</v>
      </c>
      <c r="L112" s="6"/>
      <c r="M112" s="7"/>
      <c r="N112" s="6"/>
    </row>
    <row r="113" spans="1:14" ht="15" x14ac:dyDescent="0.25">
      <c r="A113" s="6">
        <v>40</v>
      </c>
      <c r="B113" s="33">
        <f t="shared" si="2"/>
        <v>1.3151409423890443</v>
      </c>
      <c r="C113" s="33">
        <f t="shared" si="3"/>
        <v>1.18362684815014</v>
      </c>
      <c r="D113" s="33">
        <f t="shared" si="4"/>
        <v>1.0521127539112356</v>
      </c>
      <c r="E113" s="33">
        <f t="shared" si="5"/>
        <v>0.92059865967233101</v>
      </c>
      <c r="F113" s="33">
        <f t="shared" si="6"/>
        <v>0.78908456543342653</v>
      </c>
      <c r="G113" s="33">
        <f t="shared" si="7"/>
        <v>0.65757047119452217</v>
      </c>
      <c r="H113" s="33">
        <f t="shared" si="8"/>
        <v>0.5260563769556178</v>
      </c>
      <c r="I113" s="33">
        <f t="shared" si="9"/>
        <v>0.39454228271671327</v>
      </c>
      <c r="J113" s="33">
        <f t="shared" si="1"/>
        <v>0.2630281884778089</v>
      </c>
      <c r="K113" s="33">
        <f t="shared" si="10"/>
        <v>0.13151409423890445</v>
      </c>
      <c r="L113" s="6"/>
      <c r="M113" s="7"/>
      <c r="N113" s="6"/>
    </row>
    <row r="114" spans="1:14" ht="15" x14ac:dyDescent="0.25">
      <c r="A114" s="6">
        <v>45</v>
      </c>
      <c r="B114" s="33">
        <f t="shared" si="2"/>
        <v>1.1690141710124837</v>
      </c>
      <c r="C114" s="33">
        <f t="shared" si="3"/>
        <v>1.0521127539112354</v>
      </c>
      <c r="D114" s="33">
        <f t="shared" si="4"/>
        <v>0.93521133680998703</v>
      </c>
      <c r="E114" s="33">
        <f t="shared" si="5"/>
        <v>0.81830991970873856</v>
      </c>
      <c r="F114" s="33">
        <f t="shared" si="6"/>
        <v>0.70140850260749021</v>
      </c>
      <c r="G114" s="33">
        <f t="shared" si="7"/>
        <v>0.58450708550624186</v>
      </c>
      <c r="H114" s="33">
        <f t="shared" si="8"/>
        <v>0.46760566840499351</v>
      </c>
      <c r="I114" s="33">
        <f t="shared" si="9"/>
        <v>0.35070425130374511</v>
      </c>
      <c r="J114" s="33">
        <f t="shared" si="1"/>
        <v>0.23380283420249676</v>
      </c>
      <c r="K114" s="33">
        <f t="shared" si="10"/>
        <v>0.11690141710124838</v>
      </c>
      <c r="L114" s="6"/>
      <c r="M114" s="7"/>
      <c r="N114" s="6"/>
    </row>
    <row r="115" spans="1:14" ht="15" x14ac:dyDescent="0.25">
      <c r="A115" s="6">
        <v>50</v>
      </c>
      <c r="B115" s="33">
        <f t="shared" si="2"/>
        <v>1.0521127539112356</v>
      </c>
      <c r="C115" s="33">
        <f t="shared" si="3"/>
        <v>0.94690147852011208</v>
      </c>
      <c r="D115" s="33">
        <f t="shared" si="4"/>
        <v>0.84169020312898857</v>
      </c>
      <c r="E115" s="33">
        <f t="shared" si="5"/>
        <v>0.73647892773786483</v>
      </c>
      <c r="F115" s="33">
        <f t="shared" si="6"/>
        <v>0.63126765234674131</v>
      </c>
      <c r="G115" s="33">
        <f t="shared" si="7"/>
        <v>0.5260563769556178</v>
      </c>
      <c r="H115" s="33">
        <f t="shared" si="8"/>
        <v>0.42084510156449428</v>
      </c>
      <c r="I115" s="33">
        <f t="shared" si="9"/>
        <v>0.31563382617337066</v>
      </c>
      <c r="J115" s="33">
        <f t="shared" si="1"/>
        <v>0.21042255078224714</v>
      </c>
      <c r="K115" s="33">
        <f t="shared" si="10"/>
        <v>0.10521127539112357</v>
      </c>
      <c r="L115" s="6"/>
      <c r="M115" s="7"/>
      <c r="N115" s="6"/>
    </row>
    <row r="116" spans="1:14" ht="15" x14ac:dyDescent="0.25">
      <c r="A116" s="6">
        <v>55</v>
      </c>
      <c r="B116" s="33">
        <f t="shared" si="2"/>
        <v>0.95646613991930496</v>
      </c>
      <c r="C116" s="33">
        <f t="shared" si="3"/>
        <v>0.86081952592737443</v>
      </c>
      <c r="D116" s="33">
        <f t="shared" si="4"/>
        <v>0.76517291193544401</v>
      </c>
      <c r="E116" s="33">
        <f t="shared" si="5"/>
        <v>0.66952629794351348</v>
      </c>
      <c r="F116" s="33">
        <f t="shared" si="6"/>
        <v>0.57387968395158295</v>
      </c>
      <c r="G116" s="33">
        <f t="shared" si="7"/>
        <v>0.47823306995965248</v>
      </c>
      <c r="H116" s="33">
        <f t="shared" si="8"/>
        <v>0.38258645596772201</v>
      </c>
      <c r="I116" s="33">
        <f t="shared" si="9"/>
        <v>0.28693984197579148</v>
      </c>
      <c r="J116" s="33">
        <f t="shared" si="1"/>
        <v>0.191293227983861</v>
      </c>
      <c r="K116" s="33">
        <f t="shared" si="10"/>
        <v>9.5646613991930501E-2</v>
      </c>
      <c r="L116" s="6"/>
      <c r="M116" s="7"/>
      <c r="N116" s="6"/>
    </row>
    <row r="117" spans="1:14" ht="15" x14ac:dyDescent="0.25">
      <c r="A117" s="6">
        <v>60</v>
      </c>
      <c r="B117" s="33">
        <f t="shared" si="2"/>
        <v>0.87676062825936307</v>
      </c>
      <c r="C117" s="33">
        <f t="shared" si="3"/>
        <v>0.78908456543342675</v>
      </c>
      <c r="D117" s="33">
        <f t="shared" si="4"/>
        <v>0.70140850260749055</v>
      </c>
      <c r="E117" s="33">
        <f t="shared" si="5"/>
        <v>0.61373243978155412</v>
      </c>
      <c r="F117" s="33">
        <f t="shared" si="6"/>
        <v>0.5260563769556178</v>
      </c>
      <c r="G117" s="33">
        <f t="shared" si="7"/>
        <v>0.43838031412968154</v>
      </c>
      <c r="H117" s="33">
        <f t="shared" si="8"/>
        <v>0.35070425130374527</v>
      </c>
      <c r="I117" s="33">
        <f t="shared" si="9"/>
        <v>0.2630281884778089</v>
      </c>
      <c r="J117" s="33">
        <f t="shared" si="1"/>
        <v>0.17535212565187264</v>
      </c>
      <c r="K117" s="33">
        <f t="shared" si="10"/>
        <v>8.7676062825936318E-2</v>
      </c>
      <c r="L117" s="6"/>
      <c r="M117" s="7"/>
      <c r="N117" s="6"/>
    </row>
    <row r="118" spans="1:14" ht="15" x14ac:dyDescent="0.25">
      <c r="A118" s="6">
        <v>65</v>
      </c>
      <c r="B118" s="33">
        <f t="shared" si="2"/>
        <v>0.80931750300864269</v>
      </c>
      <c r="C118" s="33">
        <f t="shared" si="3"/>
        <v>0.72838575270777839</v>
      </c>
      <c r="D118" s="33">
        <f t="shared" si="4"/>
        <v>0.6474540024069142</v>
      </c>
      <c r="E118" s="33">
        <f t="shared" si="5"/>
        <v>0.5665222521060499</v>
      </c>
      <c r="F118" s="33">
        <f t="shared" si="6"/>
        <v>0.48559050180518559</v>
      </c>
      <c r="G118" s="33">
        <f t="shared" si="7"/>
        <v>0.40465875150432135</v>
      </c>
      <c r="H118" s="33">
        <f t="shared" si="8"/>
        <v>0.3237270012034571</v>
      </c>
      <c r="I118" s="33">
        <f t="shared" si="9"/>
        <v>0.2427952509025928</v>
      </c>
      <c r="J118" s="33">
        <f t="shared" si="1"/>
        <v>0.16186350060172855</v>
      </c>
      <c r="K118" s="33">
        <f t="shared" si="10"/>
        <v>8.0931750300864275E-2</v>
      </c>
      <c r="L118" s="6"/>
      <c r="M118" s="7"/>
      <c r="N118" s="6"/>
    </row>
    <row r="119" spans="1:14" ht="15" x14ac:dyDescent="0.25">
      <c r="A119" s="6">
        <v>70</v>
      </c>
      <c r="B119" s="33">
        <f t="shared" si="2"/>
        <v>0.75150910993659681</v>
      </c>
      <c r="C119" s="34">
        <f t="shared" si="3"/>
        <v>0.67635819894293714</v>
      </c>
      <c r="D119" s="34">
        <f t="shared" si="4"/>
        <v>0.60120728794927747</v>
      </c>
      <c r="E119" s="34">
        <f t="shared" si="5"/>
        <v>0.52605637695561769</v>
      </c>
      <c r="F119" s="34">
        <f t="shared" si="6"/>
        <v>0.45090546596195807</v>
      </c>
      <c r="G119" s="34">
        <f t="shared" si="7"/>
        <v>0.3757545549682984</v>
      </c>
      <c r="H119" s="34">
        <f t="shared" si="8"/>
        <v>0.30060364397463873</v>
      </c>
      <c r="I119" s="34">
        <f t="shared" si="9"/>
        <v>0.22545273298097904</v>
      </c>
      <c r="J119" s="34">
        <f t="shared" si="1"/>
        <v>0.15030182198731937</v>
      </c>
      <c r="K119" s="34">
        <f t="shared" si="10"/>
        <v>7.5150910993659684E-2</v>
      </c>
      <c r="L119" s="6"/>
      <c r="M119" s="7"/>
      <c r="N119" s="6"/>
    </row>
    <row r="120" spans="1:14" ht="15" x14ac:dyDescent="0.25">
      <c r="A120" s="6">
        <v>75</v>
      </c>
      <c r="B120" s="33">
        <f t="shared" si="2"/>
        <v>0.70140850260749044</v>
      </c>
      <c r="C120" s="33">
        <f t="shared" si="3"/>
        <v>0.63126765234674143</v>
      </c>
      <c r="D120" s="33">
        <f t="shared" si="4"/>
        <v>0.56112680208599242</v>
      </c>
      <c r="E120" s="33">
        <f t="shared" si="5"/>
        <v>0.49098595182524329</v>
      </c>
      <c r="F120" s="33">
        <f t="shared" si="6"/>
        <v>0.42084510156449423</v>
      </c>
      <c r="G120" s="33">
        <f t="shared" si="7"/>
        <v>0.35070425130374522</v>
      </c>
      <c r="H120" s="33">
        <f t="shared" si="8"/>
        <v>0.28056340104299621</v>
      </c>
      <c r="I120" s="33">
        <f t="shared" si="9"/>
        <v>0.21042255078224711</v>
      </c>
      <c r="J120" s="33">
        <f t="shared" si="1"/>
        <v>0.1402817005214981</v>
      </c>
      <c r="K120" s="33">
        <f t="shared" si="10"/>
        <v>7.0140850260749052E-2</v>
      </c>
      <c r="L120" s="6"/>
      <c r="M120" s="7"/>
      <c r="N120" s="6"/>
    </row>
    <row r="121" spans="1:14" ht="15" x14ac:dyDescent="0.25">
      <c r="A121" s="6">
        <v>80</v>
      </c>
      <c r="B121" s="33">
        <f t="shared" si="2"/>
        <v>0.65757047119452217</v>
      </c>
      <c r="C121" s="33">
        <f t="shared" si="3"/>
        <v>0.59181342407506998</v>
      </c>
      <c r="D121" s="33">
        <f t="shared" si="4"/>
        <v>0.5260563769556178</v>
      </c>
      <c r="E121" s="33">
        <f t="shared" si="5"/>
        <v>0.46029932983616551</v>
      </c>
      <c r="F121" s="33">
        <f t="shared" si="6"/>
        <v>0.39454228271671327</v>
      </c>
      <c r="G121" s="33">
        <f t="shared" si="7"/>
        <v>0.32878523559726108</v>
      </c>
      <c r="H121" s="33">
        <f t="shared" si="8"/>
        <v>0.2630281884778089</v>
      </c>
      <c r="I121" s="33">
        <f t="shared" si="9"/>
        <v>0.19727114135835663</v>
      </c>
      <c r="J121" s="33">
        <f t="shared" si="1"/>
        <v>0.13151409423890445</v>
      </c>
      <c r="K121" s="33">
        <f t="shared" si="10"/>
        <v>6.5757047119452225E-2</v>
      </c>
      <c r="L121" s="6"/>
      <c r="M121" s="7"/>
      <c r="N121" s="6"/>
    </row>
    <row r="122" spans="1:14" ht="15" x14ac:dyDescent="0.25">
      <c r="A122" s="6">
        <v>85</v>
      </c>
      <c r="B122" s="33">
        <f t="shared" si="2"/>
        <v>0.61888985524190332</v>
      </c>
      <c r="C122" s="33">
        <f t="shared" si="3"/>
        <v>0.55700086971771301</v>
      </c>
      <c r="D122" s="33">
        <f t="shared" si="4"/>
        <v>0.4951118841935227</v>
      </c>
      <c r="E122" s="33">
        <f t="shared" si="5"/>
        <v>0.43322289866933228</v>
      </c>
      <c r="F122" s="33">
        <f t="shared" si="6"/>
        <v>0.37133391314514197</v>
      </c>
      <c r="G122" s="33">
        <f t="shared" si="7"/>
        <v>0.30944492762095166</v>
      </c>
      <c r="H122" s="33">
        <f t="shared" si="8"/>
        <v>0.24755594209676135</v>
      </c>
      <c r="I122" s="33">
        <f t="shared" si="9"/>
        <v>0.18566695657257098</v>
      </c>
      <c r="J122" s="33">
        <f t="shared" si="1"/>
        <v>0.12377797104838067</v>
      </c>
      <c r="K122" s="33">
        <f t="shared" si="10"/>
        <v>6.1888985524190337E-2</v>
      </c>
      <c r="L122" s="6"/>
      <c r="M122" s="7"/>
      <c r="N122" s="6"/>
    </row>
    <row r="123" spans="1:14" ht="15" x14ac:dyDescent="0.25">
      <c r="A123" s="6">
        <v>90</v>
      </c>
      <c r="B123" s="33">
        <f t="shared" si="2"/>
        <v>0.58450708550624186</v>
      </c>
      <c r="C123" s="33">
        <f t="shared" si="3"/>
        <v>0.52605637695561769</v>
      </c>
      <c r="D123" s="33">
        <f t="shared" si="4"/>
        <v>0.46760566840499351</v>
      </c>
      <c r="E123" s="33">
        <f t="shared" si="5"/>
        <v>0.40915495985436928</v>
      </c>
      <c r="F123" s="33">
        <f t="shared" si="6"/>
        <v>0.35070425130374511</v>
      </c>
      <c r="G123" s="33">
        <f t="shared" si="7"/>
        <v>0.29225354275312093</v>
      </c>
      <c r="H123" s="33">
        <f t="shared" si="8"/>
        <v>0.23380283420249676</v>
      </c>
      <c r="I123" s="33">
        <f t="shared" si="9"/>
        <v>0.17535212565187255</v>
      </c>
      <c r="J123" s="33">
        <f t="shared" si="1"/>
        <v>0.11690141710124838</v>
      </c>
      <c r="K123" s="33">
        <f t="shared" si="10"/>
        <v>5.8450708550624189E-2</v>
      </c>
      <c r="L123" s="6"/>
      <c r="M123" s="7"/>
      <c r="N123" s="6"/>
    </row>
    <row r="124" spans="1:14" ht="15" x14ac:dyDescent="0.25">
      <c r="A124" s="6">
        <v>95</v>
      </c>
      <c r="B124" s="33">
        <f t="shared" si="2"/>
        <v>0.55374355469012404</v>
      </c>
      <c r="C124" s="33">
        <f t="shared" si="3"/>
        <v>0.49836919922111167</v>
      </c>
      <c r="D124" s="33">
        <f t="shared" si="4"/>
        <v>0.44299484375209924</v>
      </c>
      <c r="E124" s="33">
        <f t="shared" si="5"/>
        <v>0.38762048828308682</v>
      </c>
      <c r="F124" s="33">
        <f t="shared" si="6"/>
        <v>0.33224613281407439</v>
      </c>
      <c r="G124" s="33">
        <f t="shared" si="7"/>
        <v>0.27687177734506202</v>
      </c>
      <c r="H124" s="33">
        <f t="shared" si="8"/>
        <v>0.22149742187604962</v>
      </c>
      <c r="I124" s="33">
        <f t="shared" si="9"/>
        <v>0.1661230664070372</v>
      </c>
      <c r="J124" s="33">
        <f t="shared" si="1"/>
        <v>0.11074871093802481</v>
      </c>
      <c r="K124" s="33">
        <f t="shared" si="10"/>
        <v>5.5374355469012405E-2</v>
      </c>
      <c r="L124" s="6"/>
      <c r="M124" s="7"/>
      <c r="N124" s="6"/>
    </row>
    <row r="125" spans="1:14" ht="15" x14ac:dyDescent="0.25">
      <c r="A125" s="6">
        <v>100</v>
      </c>
      <c r="B125" s="33">
        <f t="shared" si="2"/>
        <v>0.5260563769556178</v>
      </c>
      <c r="C125" s="33">
        <f t="shared" si="3"/>
        <v>0.47345073926005604</v>
      </c>
      <c r="D125" s="33">
        <f t="shared" si="4"/>
        <v>0.42084510156449428</v>
      </c>
      <c r="E125" s="33">
        <f t="shared" si="5"/>
        <v>0.36823946386893242</v>
      </c>
      <c r="F125" s="33">
        <f t="shared" si="6"/>
        <v>0.31563382617337066</v>
      </c>
      <c r="G125" s="33">
        <f t="shared" si="7"/>
        <v>0.2630281884778089</v>
      </c>
      <c r="H125" s="33">
        <f t="shared" si="8"/>
        <v>0.21042255078224714</v>
      </c>
      <c r="I125" s="33">
        <f t="shared" si="9"/>
        <v>0.15781691308668533</v>
      </c>
      <c r="J125" s="33">
        <f t="shared" si="1"/>
        <v>0.10521127539112357</v>
      </c>
      <c r="K125" s="33">
        <f t="shared" si="10"/>
        <v>5.2605637695561785E-2</v>
      </c>
      <c r="L125" s="6"/>
      <c r="M125" s="7"/>
      <c r="N125" s="6"/>
    </row>
    <row r="126" spans="1:14" ht="1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7"/>
      <c r="N126" s="6"/>
    </row>
    <row r="127" spans="1:14" ht="1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7"/>
      <c r="N127" s="6"/>
    </row>
    <row r="128" spans="1:14" ht="1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7"/>
      <c r="N128" s="6"/>
    </row>
    <row r="129" spans="1:14" ht="1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7"/>
      <c r="N129" s="6"/>
    </row>
    <row r="130" spans="1:14" ht="1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7"/>
      <c r="N130" s="6"/>
    </row>
    <row r="131" spans="1:14" ht="1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7"/>
      <c r="N131" s="6"/>
    </row>
    <row r="132" spans="1:14" ht="1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6"/>
    </row>
    <row r="133" spans="1:14" ht="1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7"/>
      <c r="N133" s="6"/>
    </row>
    <row r="134" spans="1:14" ht="1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7"/>
      <c r="N134" s="6"/>
    </row>
    <row r="135" spans="1:14" ht="1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7"/>
      <c r="N135" s="6"/>
    </row>
    <row r="136" spans="1:14" ht="1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7"/>
      <c r="N136" s="6"/>
    </row>
    <row r="137" spans="1:14" ht="1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7"/>
      <c r="N137" s="6"/>
    </row>
    <row r="138" spans="1:14" ht="1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7"/>
      <c r="N138" s="6"/>
    </row>
    <row r="139" spans="1:14" ht="1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7"/>
      <c r="N139" s="6"/>
    </row>
    <row r="140" spans="1:14" ht="1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7"/>
      <c r="N140" s="6"/>
    </row>
    <row r="141" spans="1:14" ht="1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7"/>
      <c r="N141" s="6"/>
    </row>
    <row r="142" spans="1:14" ht="1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7"/>
      <c r="N142" s="6"/>
    </row>
    <row r="143" spans="1:14" ht="1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7"/>
      <c r="N143" s="6"/>
    </row>
    <row r="144" spans="1:14" ht="1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7"/>
      <c r="N144" s="6"/>
    </row>
    <row r="145" spans="1:14" ht="1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7"/>
      <c r="N145" s="6"/>
    </row>
    <row r="146" spans="1:14" ht="1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7"/>
      <c r="N146" s="6"/>
    </row>
    <row r="147" spans="1:14" ht="1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7"/>
      <c r="N147" s="6"/>
    </row>
    <row r="148" spans="1:14" ht="1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7"/>
      <c r="N148" s="6"/>
    </row>
    <row r="149" spans="1:14" ht="1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7"/>
      <c r="N149" s="6"/>
    </row>
    <row r="150" spans="1:14" ht="1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7"/>
      <c r="N150" s="6"/>
    </row>
    <row r="151" spans="1:14" ht="1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7"/>
      <c r="N151" s="6"/>
    </row>
    <row r="152" spans="1:14" ht="1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"/>
      <c r="N152" s="6"/>
    </row>
    <row r="153" spans="1:14" ht="1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7"/>
      <c r="N153" s="6"/>
    </row>
    <row r="154" spans="1:14" ht="1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7"/>
      <c r="N154" s="6"/>
    </row>
    <row r="155" spans="1:14" ht="1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7"/>
      <c r="N155" s="6"/>
    </row>
    <row r="156" spans="1:14" ht="1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7"/>
      <c r="N156" s="6"/>
    </row>
    <row r="157" spans="1:14" ht="1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7"/>
      <c r="N157" s="6"/>
    </row>
    <row r="158" spans="1:14" ht="1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7"/>
      <c r="N158" s="6"/>
    </row>
    <row r="159" spans="1:14" ht="1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7"/>
      <c r="N159" s="6"/>
    </row>
    <row r="160" spans="1:14" ht="1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7"/>
      <c r="N160" s="6"/>
    </row>
    <row r="161" spans="1:14" ht="1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7"/>
      <c r="N161" s="6"/>
    </row>
    <row r="162" spans="1:14" ht="1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7"/>
      <c r="N162" s="6"/>
    </row>
    <row r="163" spans="1:14" ht="1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7"/>
      <c r="N163" s="6"/>
    </row>
    <row r="164" spans="1:14" ht="1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7"/>
      <c r="N164" s="6"/>
    </row>
    <row r="165" spans="1:14" ht="1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7"/>
      <c r="N165" s="6"/>
    </row>
    <row r="166" spans="1:14" ht="1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7"/>
      <c r="N166" s="6"/>
    </row>
    <row r="167" spans="1:14" ht="1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7"/>
      <c r="N167" s="6"/>
    </row>
    <row r="168" spans="1:14" ht="1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7"/>
      <c r="N168" s="6"/>
    </row>
    <row r="169" spans="1:14" ht="1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7"/>
      <c r="N169" s="6"/>
    </row>
    <row r="170" spans="1:14" ht="1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7"/>
      <c r="N170" s="6"/>
    </row>
    <row r="171" spans="1:14" ht="1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7"/>
      <c r="N171" s="6"/>
    </row>
    <row r="172" spans="1:14" ht="1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7"/>
      <c r="N172" s="6"/>
    </row>
    <row r="173" spans="1:14" ht="1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7"/>
      <c r="N173" s="6"/>
    </row>
    <row r="174" spans="1:14" ht="1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7"/>
      <c r="N174" s="6"/>
    </row>
    <row r="175" spans="1:14" ht="1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7"/>
      <c r="N175" s="6"/>
    </row>
    <row r="176" spans="1:14" ht="1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7"/>
      <c r="N176" s="6"/>
    </row>
    <row r="177" spans="1:14" ht="1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7"/>
      <c r="N177" s="6"/>
    </row>
    <row r="178" spans="1:14" ht="1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7"/>
      <c r="N178" s="6"/>
    </row>
    <row r="179" spans="1:14" ht="1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7"/>
      <c r="N179" s="6"/>
    </row>
    <row r="180" spans="1:14" ht="1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7"/>
      <c r="N180" s="6"/>
    </row>
    <row r="181" spans="1:14" ht="1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7"/>
      <c r="N181" s="6"/>
    </row>
    <row r="182" spans="1:14" ht="1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7"/>
      <c r="N182" s="6"/>
    </row>
    <row r="183" spans="1:14" ht="1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7"/>
      <c r="N183" s="6"/>
    </row>
    <row r="184" spans="1:14" ht="1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7"/>
      <c r="N184" s="6"/>
    </row>
    <row r="185" spans="1:14" ht="1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7"/>
      <c r="N185" s="6"/>
    </row>
    <row r="186" spans="1:14" ht="1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7"/>
      <c r="N186" s="6"/>
    </row>
    <row r="187" spans="1:14" ht="1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7"/>
      <c r="N187" s="6"/>
    </row>
    <row r="188" spans="1:14" ht="1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7"/>
      <c r="N188" s="6"/>
    </row>
    <row r="189" spans="1:14" ht="1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7"/>
      <c r="N189" s="6"/>
    </row>
    <row r="190" spans="1:14" ht="1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7"/>
      <c r="N190" s="6"/>
    </row>
    <row r="191" spans="1:14" ht="1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7"/>
      <c r="N191" s="6"/>
    </row>
    <row r="192" spans="1:14" ht="1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7"/>
      <c r="N192" s="6"/>
    </row>
    <row r="193" spans="1:14" ht="1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7"/>
      <c r="N193" s="6"/>
    </row>
    <row r="194" spans="1:14" ht="1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7"/>
      <c r="N194" s="6"/>
    </row>
    <row r="195" spans="1:14" ht="1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7"/>
      <c r="N195" s="6"/>
    </row>
    <row r="196" spans="1:14" ht="1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7"/>
      <c r="N196" s="6"/>
    </row>
    <row r="197" spans="1:14" ht="1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7"/>
      <c r="N197" s="6"/>
    </row>
    <row r="198" spans="1:14" ht="1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7"/>
      <c r="N198" s="6"/>
    </row>
    <row r="199" spans="1:14" ht="1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7"/>
      <c r="N199" s="6"/>
    </row>
    <row r="200" spans="1:14" ht="1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7"/>
      <c r="N200" s="6"/>
    </row>
    <row r="201" spans="1:14" ht="15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7"/>
      <c r="N201" s="6"/>
    </row>
    <row r="202" spans="1:14" ht="15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7"/>
      <c r="N202" s="6"/>
    </row>
    <row r="203" spans="1:14" ht="15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7"/>
      <c r="N203" s="6"/>
    </row>
    <row r="204" spans="1:14" ht="1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7"/>
      <c r="N204" s="6"/>
    </row>
    <row r="205" spans="1:14" ht="1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7"/>
      <c r="N205" s="6"/>
    </row>
    <row r="206" spans="1:14" ht="1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7"/>
      <c r="N206" s="6"/>
    </row>
    <row r="207" spans="1:14" ht="15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7"/>
      <c r="N207" s="6"/>
    </row>
    <row r="208" spans="1:14" ht="15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7"/>
      <c r="N208" s="6"/>
    </row>
    <row r="209" spans="1:14" ht="15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7"/>
      <c r="N209" s="6"/>
    </row>
    <row r="210" spans="1:14" ht="15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7"/>
      <c r="N210" s="6"/>
    </row>
    <row r="211" spans="1:14" ht="15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7"/>
      <c r="N211" s="6"/>
    </row>
    <row r="212" spans="1:14" ht="15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7"/>
      <c r="N212" s="6"/>
    </row>
    <row r="213" spans="1:14" ht="15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7"/>
      <c r="N213" s="6"/>
    </row>
    <row r="214" spans="1:14" ht="15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7"/>
      <c r="N214" s="6"/>
    </row>
    <row r="215" spans="1:14" ht="15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7"/>
      <c r="N215" s="6"/>
    </row>
    <row r="216" spans="1:14" ht="15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7"/>
      <c r="N216" s="6"/>
    </row>
    <row r="217" spans="1:14" ht="15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7"/>
      <c r="N217" s="6"/>
    </row>
    <row r="218" spans="1:14" ht="15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7"/>
      <c r="N218" s="6"/>
    </row>
    <row r="219" spans="1:14" ht="15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7"/>
      <c r="N219" s="6"/>
    </row>
    <row r="220" spans="1:14" ht="15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7"/>
      <c r="N220" s="6"/>
    </row>
    <row r="221" spans="1:14" ht="15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7"/>
      <c r="N221" s="6"/>
    </row>
    <row r="222" spans="1:14" ht="15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7"/>
      <c r="N222" s="6"/>
    </row>
    <row r="223" spans="1:14" ht="15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7"/>
      <c r="N223" s="6"/>
    </row>
    <row r="224" spans="1:14" ht="15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7"/>
      <c r="N224" s="6"/>
    </row>
    <row r="225" spans="1:14" ht="1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7"/>
      <c r="N225" s="6"/>
    </row>
    <row r="226" spans="1:14" ht="1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7"/>
      <c r="N226" s="6"/>
    </row>
    <row r="227" spans="1:14" ht="15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7"/>
      <c r="N227" s="6"/>
    </row>
    <row r="228" spans="1:14" ht="15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7"/>
      <c r="N228" s="6"/>
    </row>
    <row r="229" spans="1:14" ht="15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7"/>
      <c r="N229" s="6"/>
    </row>
    <row r="230" spans="1:14" ht="15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6"/>
    </row>
    <row r="231" spans="1:1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</sheetData>
  <sheetProtection password="9C22" sheet="1" objects="1" scenarios="1" selectLockedCells="1"/>
  <mergeCells count="4">
    <mergeCell ref="A17:L17"/>
    <mergeCell ref="C76:E76"/>
    <mergeCell ref="B102:F102"/>
    <mergeCell ref="G11:H11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workbookViewId="0">
      <selection activeCell="G18" sqref="G18"/>
    </sheetView>
  </sheetViews>
  <sheetFormatPr baseColWidth="10" defaultRowHeight="12.75" x14ac:dyDescent="0.2"/>
  <sheetData>
    <row r="3" spans="1:3" x14ac:dyDescent="0.2">
      <c r="C3" s="3" t="s">
        <v>4</v>
      </c>
    </row>
    <row r="4" spans="1:3" ht="38.25" x14ac:dyDescent="0.2">
      <c r="A4" s="2" t="s">
        <v>3</v>
      </c>
      <c r="B4">
        <v>0.05</v>
      </c>
      <c r="C4" s="1">
        <f t="shared" ref="C4:C23" si="0">(B$54/(B4*B$22))*1000</f>
        <v>0</v>
      </c>
    </row>
    <row r="5" spans="1:3" x14ac:dyDescent="0.2">
      <c r="B5">
        <v>0.1</v>
      </c>
      <c r="C5" s="1">
        <f t="shared" si="0"/>
        <v>0</v>
      </c>
    </row>
    <row r="6" spans="1:3" x14ac:dyDescent="0.2">
      <c r="B6">
        <v>0.15</v>
      </c>
      <c r="C6" s="1">
        <f t="shared" si="0"/>
        <v>0</v>
      </c>
    </row>
    <row r="7" spans="1:3" x14ac:dyDescent="0.2">
      <c r="B7">
        <v>0.2</v>
      </c>
      <c r="C7" s="1">
        <f t="shared" si="0"/>
        <v>0</v>
      </c>
    </row>
    <row r="8" spans="1:3" x14ac:dyDescent="0.2">
      <c r="B8">
        <v>0.25</v>
      </c>
      <c r="C8" s="1">
        <f t="shared" si="0"/>
        <v>0</v>
      </c>
    </row>
    <row r="9" spans="1:3" x14ac:dyDescent="0.2">
      <c r="B9">
        <v>0.3</v>
      </c>
      <c r="C9" s="1">
        <f t="shared" si="0"/>
        <v>0</v>
      </c>
    </row>
    <row r="10" spans="1:3" x14ac:dyDescent="0.2">
      <c r="B10">
        <v>0.35</v>
      </c>
      <c r="C10" s="1">
        <f t="shared" si="0"/>
        <v>0</v>
      </c>
    </row>
    <row r="11" spans="1:3" x14ac:dyDescent="0.2">
      <c r="B11">
        <v>0.4</v>
      </c>
      <c r="C11" s="1">
        <f t="shared" si="0"/>
        <v>0</v>
      </c>
    </row>
    <row r="12" spans="1:3" x14ac:dyDescent="0.2">
      <c r="B12">
        <v>0.45</v>
      </c>
      <c r="C12" s="1">
        <f t="shared" si="0"/>
        <v>0</v>
      </c>
    </row>
    <row r="13" spans="1:3" x14ac:dyDescent="0.2">
      <c r="B13">
        <v>0.5</v>
      </c>
      <c r="C13" s="1">
        <f t="shared" si="0"/>
        <v>0</v>
      </c>
    </row>
    <row r="14" spans="1:3" x14ac:dyDescent="0.2">
      <c r="B14">
        <v>0.55000000000000004</v>
      </c>
      <c r="C14" s="1">
        <f t="shared" si="0"/>
        <v>0</v>
      </c>
    </row>
    <row r="15" spans="1:3" x14ac:dyDescent="0.2">
      <c r="B15">
        <v>0.6</v>
      </c>
      <c r="C15" s="1">
        <f t="shared" si="0"/>
        <v>0</v>
      </c>
    </row>
    <row r="16" spans="1:3" x14ac:dyDescent="0.2">
      <c r="B16">
        <v>0.65</v>
      </c>
      <c r="C16" s="1">
        <f t="shared" si="0"/>
        <v>0</v>
      </c>
    </row>
    <row r="17" spans="2:3" x14ac:dyDescent="0.2">
      <c r="B17">
        <v>0.7</v>
      </c>
      <c r="C17" s="1">
        <f t="shared" si="0"/>
        <v>0</v>
      </c>
    </row>
    <row r="18" spans="2:3" x14ac:dyDescent="0.2">
      <c r="B18">
        <v>0.75</v>
      </c>
      <c r="C18" s="1">
        <f t="shared" si="0"/>
        <v>0</v>
      </c>
    </row>
    <row r="19" spans="2:3" x14ac:dyDescent="0.2">
      <c r="B19">
        <v>0.8</v>
      </c>
      <c r="C19" s="1">
        <f t="shared" si="0"/>
        <v>0</v>
      </c>
    </row>
    <row r="20" spans="2:3" x14ac:dyDescent="0.2">
      <c r="B20">
        <v>0.85</v>
      </c>
      <c r="C20" s="1">
        <f t="shared" si="0"/>
        <v>0</v>
      </c>
    </row>
    <row r="21" spans="2:3" x14ac:dyDescent="0.2">
      <c r="B21">
        <v>0.9</v>
      </c>
      <c r="C21" s="1">
        <f t="shared" si="0"/>
        <v>0</v>
      </c>
    </row>
    <row r="22" spans="2:3" x14ac:dyDescent="0.2">
      <c r="B22">
        <v>0.95</v>
      </c>
      <c r="C22" s="1">
        <f t="shared" si="0"/>
        <v>0</v>
      </c>
    </row>
    <row r="23" spans="2:3" x14ac:dyDescent="0.2">
      <c r="B23">
        <v>1</v>
      </c>
      <c r="C23" s="1">
        <f t="shared" si="0"/>
        <v>0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sbz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Ingo</cp:lastModifiedBy>
  <dcterms:created xsi:type="dcterms:W3CDTF">2014-10-29T15:35:55Z</dcterms:created>
  <dcterms:modified xsi:type="dcterms:W3CDTF">2020-10-22T11:04:22Z</dcterms:modified>
</cp:coreProperties>
</file>