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435" windowWidth="27900" windowHeight="12270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R112" i="1" l="1"/>
  <c r="H112" i="1"/>
  <c r="Q71" i="1"/>
  <c r="H71" i="1"/>
  <c r="H30" i="1"/>
  <c r="H6" i="1" l="1"/>
  <c r="AC46" i="1"/>
  <c r="V11" i="1" l="1"/>
  <c r="V12" i="1"/>
  <c r="V13" i="1"/>
  <c r="V14" i="1"/>
  <c r="V15" i="1"/>
  <c r="V16" i="1"/>
  <c r="V17" i="1"/>
  <c r="V18" i="1"/>
  <c r="V19" i="1"/>
  <c r="N10" i="1" l="1"/>
  <c r="M11" i="1"/>
  <c r="N11" i="1"/>
  <c r="Q11" i="1"/>
  <c r="R11" i="1"/>
  <c r="M12" i="1" l="1"/>
  <c r="M13" i="1"/>
  <c r="M14" i="1"/>
  <c r="M15" i="1"/>
  <c r="M16" i="1"/>
  <c r="M17" i="1"/>
  <c r="M18" i="1"/>
  <c r="M19" i="1"/>
  <c r="Z9" i="1" l="1"/>
  <c r="Q19" i="1"/>
  <c r="N12" i="1"/>
  <c r="N13" i="1"/>
  <c r="N14" i="1"/>
  <c r="N15" i="1"/>
  <c r="N16" i="1"/>
  <c r="N17" i="1"/>
  <c r="N18" i="1"/>
  <c r="N19" i="1"/>
  <c r="R12" i="1"/>
  <c r="R13" i="1"/>
  <c r="R14" i="1"/>
  <c r="R15" i="1"/>
  <c r="R16" i="1"/>
  <c r="R17" i="1"/>
  <c r="R18" i="1"/>
  <c r="R19" i="1"/>
  <c r="Q12" i="1"/>
  <c r="Q13" i="1"/>
  <c r="Q14" i="1"/>
  <c r="Q15" i="1"/>
  <c r="Q16" i="1"/>
  <c r="Q17" i="1"/>
  <c r="Q18" i="1"/>
  <c r="N51" i="1" l="1"/>
  <c r="O51" i="1" s="1"/>
  <c r="N52" i="1"/>
  <c r="O52" i="1" s="1"/>
  <c r="N44" i="1" l="1"/>
  <c r="O44" i="1" s="1"/>
  <c r="N53" i="1"/>
  <c r="N59" i="1" l="1"/>
  <c r="O59" i="1" s="1"/>
  <c r="N58" i="1"/>
  <c r="O58" i="1" s="1"/>
  <c r="N57" i="1"/>
  <c r="O57" i="1" s="1"/>
  <c r="N55" i="1"/>
  <c r="O55" i="1" s="1"/>
  <c r="N56" i="1"/>
  <c r="O56" i="1" s="1"/>
  <c r="N54" i="1"/>
  <c r="O54" i="1" s="1"/>
  <c r="L41" i="1" l="1"/>
  <c r="O53" i="1" s="1"/>
  <c r="AG10" i="1" l="1"/>
  <c r="AH10" i="1" s="1"/>
  <c r="AG12" i="1"/>
  <c r="AH12" i="1" s="1"/>
  <c r="AG13" i="1"/>
  <c r="AH13" i="1" s="1"/>
  <c r="AG14" i="1"/>
  <c r="AH14" i="1" s="1"/>
  <c r="AG15" i="1"/>
  <c r="AH15" i="1" s="1"/>
  <c r="AG16" i="1"/>
  <c r="AH16" i="1" s="1"/>
  <c r="AG17" i="1"/>
  <c r="AH17" i="1" s="1"/>
  <c r="AG18" i="1"/>
  <c r="AH18" i="1" s="1"/>
  <c r="AG19" i="1"/>
  <c r="AH19" i="1" s="1"/>
  <c r="AG11" i="1"/>
  <c r="AH11" i="1" s="1"/>
  <c r="G4" i="1" l="1"/>
  <c r="X15" i="1"/>
  <c r="Y15" i="1" l="1"/>
  <c r="Z15" i="1" l="1"/>
  <c r="AB15" i="1" s="1"/>
  <c r="X14" i="1"/>
  <c r="Y14" i="1" s="1"/>
  <c r="Z14" i="1" s="1"/>
  <c r="AB14" i="1" s="1"/>
  <c r="AC15" i="1" l="1"/>
  <c r="AC14" i="1"/>
  <c r="X13" i="1" l="1"/>
  <c r="Y13" i="1"/>
  <c r="X11" i="1"/>
  <c r="Y11" i="1"/>
  <c r="Z11" i="1" s="1"/>
  <c r="AB11" i="1" s="1"/>
  <c r="X16" i="1"/>
  <c r="X12" i="1"/>
  <c r="Y12" i="1" s="1"/>
  <c r="Z12" i="1" s="1"/>
  <c r="AB12" i="1" s="1"/>
  <c r="X18" i="1"/>
  <c r="Y18" i="1" s="1"/>
  <c r="X17" i="1"/>
  <c r="Y17" i="1" s="1"/>
  <c r="Z17" i="1" s="1"/>
  <c r="AB17" i="1" s="1"/>
  <c r="X19" i="1"/>
  <c r="Y19" i="1"/>
  <c r="Z19" i="1" l="1"/>
  <c r="AB19" i="1" s="1"/>
  <c r="Z13" i="1"/>
  <c r="AB13" i="1" s="1"/>
  <c r="Z18" i="1"/>
  <c r="AB18" i="1" s="1"/>
  <c r="Y16" i="1"/>
  <c r="Z16" i="1" s="1"/>
  <c r="AB16" i="1" s="1"/>
  <c r="AC12" i="1"/>
  <c r="AC17" i="1"/>
  <c r="AC11" i="1"/>
  <c r="AC19" i="1" l="1"/>
  <c r="AC13" i="1"/>
  <c r="AC18" i="1"/>
  <c r="AC16" i="1"/>
</calcChain>
</file>

<file path=xl/sharedStrings.xml><?xml version="1.0" encoding="utf-8"?>
<sst xmlns="http://schemas.openxmlformats.org/spreadsheetml/2006/main" count="144" uniqueCount="124">
  <si>
    <t>Merkur</t>
  </si>
  <si>
    <t>Venus</t>
  </si>
  <si>
    <t>Erde</t>
  </si>
  <si>
    <t>Mars</t>
  </si>
  <si>
    <t>Jupiter</t>
  </si>
  <si>
    <t>Saturn</t>
  </si>
  <si>
    <t>Uranus</t>
  </si>
  <si>
    <t>Neptun</t>
  </si>
  <si>
    <t>Pluto</t>
  </si>
  <si>
    <t>Sonne</t>
  </si>
  <si>
    <t>AE</t>
  </si>
  <si>
    <t>Tage</t>
  </si>
  <si>
    <t>Winkel / Tag</t>
  </si>
  <si>
    <t>Mill km</t>
  </si>
  <si>
    <t>Größe</t>
  </si>
  <si>
    <t>r (gerundet)</t>
  </si>
  <si>
    <t>Wikipedia</t>
  </si>
  <si>
    <t>Maßstab 1 Mill km in der Natur = 1 m im Modell</t>
  </si>
  <si>
    <t>D km</t>
  </si>
  <si>
    <t>cm (Modell)</t>
  </si>
  <si>
    <t xml:space="preserve">Regulus </t>
  </si>
  <si>
    <t>Lichtjahre</t>
  </si>
  <si>
    <t>1 Lichtjahr</t>
  </si>
  <si>
    <t>Millionen km</t>
  </si>
  <si>
    <t>km Model</t>
  </si>
  <si>
    <t>Hamal</t>
  </si>
  <si>
    <t>Widder</t>
  </si>
  <si>
    <t>Aldebaran</t>
  </si>
  <si>
    <t>Stier</t>
  </si>
  <si>
    <t>Pollux</t>
  </si>
  <si>
    <t>Zwillinge</t>
  </si>
  <si>
    <t>Löwe</t>
  </si>
  <si>
    <t>Spica</t>
  </si>
  <si>
    <t>Jungfrau</t>
  </si>
  <si>
    <t>Antares</t>
  </si>
  <si>
    <t>Skorpion</t>
  </si>
  <si>
    <t>Nunki</t>
  </si>
  <si>
    <t>Schütze</t>
  </si>
  <si>
    <t>Sirius</t>
  </si>
  <si>
    <t>Bahnradius</t>
  </si>
  <si>
    <t>Umlaufzeit</t>
  </si>
  <si>
    <r>
      <rPr>
        <i/>
        <sz val="11"/>
        <color theme="1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 xml:space="preserve"> (roh)</t>
    </r>
  </si>
  <si>
    <r>
      <t xml:space="preserve">Länge </t>
    </r>
    <r>
      <rPr>
        <i/>
        <sz val="11"/>
        <color theme="1"/>
        <rFont val="Calibri"/>
        <family val="2"/>
        <scheme val="minor"/>
      </rPr>
      <t xml:space="preserve">L </t>
    </r>
  </si>
  <si>
    <t>J2000</t>
  </si>
  <si>
    <t>sind</t>
  </si>
  <si>
    <t>vergangen</t>
  </si>
  <si>
    <t>seit dem</t>
  </si>
  <si>
    <t>Jahre</t>
  </si>
  <si>
    <t>Mill. km</t>
  </si>
  <si>
    <t>Modell</t>
  </si>
  <si>
    <r>
      <t xml:space="preserve">Länge </t>
    </r>
    <r>
      <rPr>
        <i/>
        <sz val="11"/>
        <color theme="1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 xml:space="preserve"> am</t>
    </r>
  </si>
  <si>
    <r>
      <t xml:space="preserve">y </t>
    </r>
    <r>
      <rPr>
        <vertAlign val="subscript"/>
        <sz val="14"/>
        <color theme="1"/>
        <rFont val="Calibri"/>
        <family val="2"/>
        <scheme val="minor"/>
      </rPr>
      <t>J2000</t>
    </r>
  </si>
  <si>
    <r>
      <t>x</t>
    </r>
    <r>
      <rPr>
        <vertAlign val="subscript"/>
        <sz val="14"/>
        <color theme="1"/>
        <rFont val="Calibri"/>
        <family val="2"/>
        <scheme val="minor"/>
      </rPr>
      <t>Datum</t>
    </r>
  </si>
  <si>
    <r>
      <t>y</t>
    </r>
    <r>
      <rPr>
        <vertAlign val="subscript"/>
        <sz val="14"/>
        <color theme="1"/>
        <rFont val="Calibri"/>
        <family val="2"/>
        <scheme val="minor"/>
      </rPr>
      <t>Datum</t>
    </r>
  </si>
  <si>
    <r>
      <t xml:space="preserve">x </t>
    </r>
    <r>
      <rPr>
        <vertAlign val="subscript"/>
        <sz val="14"/>
        <color theme="1"/>
        <rFont val="Calibri"/>
        <family val="2"/>
        <scheme val="minor"/>
      </rPr>
      <t>J2000</t>
    </r>
  </si>
  <si>
    <r>
      <t>U</t>
    </r>
    <r>
      <rPr>
        <vertAlign val="subscript"/>
        <sz val="14"/>
        <color theme="1"/>
        <rFont val="Calibri"/>
        <family val="2"/>
        <scheme val="minor"/>
      </rPr>
      <t>J</t>
    </r>
    <r>
      <rPr>
        <sz val="14"/>
        <color theme="1"/>
        <rFont val="Calibri"/>
        <family val="2"/>
        <scheme val="minor"/>
      </rPr>
      <t>+365*U</t>
    </r>
    <r>
      <rPr>
        <vertAlign val="subscript"/>
        <sz val="14"/>
        <color theme="1"/>
        <rFont val="Calibri"/>
        <family val="2"/>
        <scheme val="minor"/>
      </rPr>
      <t>T</t>
    </r>
  </si>
  <si>
    <r>
      <t>360/U</t>
    </r>
    <r>
      <rPr>
        <vertAlign val="subscript"/>
        <sz val="14"/>
        <color theme="1"/>
        <rFont val="Calibri"/>
        <family val="2"/>
        <scheme val="minor"/>
      </rPr>
      <t>T</t>
    </r>
  </si>
  <si>
    <r>
      <t xml:space="preserve">r*sin </t>
    </r>
    <r>
      <rPr>
        <i/>
        <sz val="14"/>
        <color theme="1"/>
        <rFont val="Calibri"/>
        <family val="2"/>
        <scheme val="minor"/>
      </rPr>
      <t>L</t>
    </r>
  </si>
  <si>
    <r>
      <t xml:space="preserve">r*cos </t>
    </r>
    <r>
      <rPr>
        <i/>
        <sz val="14"/>
        <color theme="1"/>
        <rFont val="Calibri"/>
        <family val="2"/>
        <scheme val="minor"/>
      </rPr>
      <t>L</t>
    </r>
  </si>
  <si>
    <r>
      <t xml:space="preserve">r*-sin </t>
    </r>
    <r>
      <rPr>
        <i/>
        <sz val="14"/>
        <color theme="1"/>
        <rFont val="Calibri"/>
        <family val="2"/>
        <scheme val="minor"/>
      </rPr>
      <t>L</t>
    </r>
  </si>
  <si>
    <t>Radius 6000 m (Sonne, Merkur, Venus, Erde, Mars, Jupiter, Saturn, Uranus, Neptun, Pluto)</t>
  </si>
  <si>
    <t>Radius 1500 m (Sonne, Merkur, Venus, Erde, Mars, Jupiter, Saturn)</t>
  </si>
  <si>
    <t>Psc</t>
  </si>
  <si>
    <t>Fische</t>
  </si>
  <si>
    <t>Ari</t>
  </si>
  <si>
    <t>Tau</t>
  </si>
  <si>
    <t>Gem</t>
  </si>
  <si>
    <t>Can</t>
  </si>
  <si>
    <t>Krebs</t>
  </si>
  <si>
    <t>Leo</t>
  </si>
  <si>
    <t>Vir</t>
  </si>
  <si>
    <t>Lib</t>
  </si>
  <si>
    <t>Waage</t>
  </si>
  <si>
    <t>Sco</t>
  </si>
  <si>
    <t>Oph</t>
  </si>
  <si>
    <t>Schlangenträger</t>
  </si>
  <si>
    <t>Sgr</t>
  </si>
  <si>
    <t>Cap</t>
  </si>
  <si>
    <t>Steinbock</t>
  </si>
  <si>
    <r>
      <rPr>
        <sz val="11"/>
        <color theme="1"/>
        <rFont val="Symbol"/>
        <family val="1"/>
        <charset val="2"/>
      </rPr>
      <t>a</t>
    </r>
    <r>
      <rPr>
        <sz val="11"/>
        <color theme="1"/>
        <rFont val="Calibri"/>
        <family val="2"/>
        <scheme val="minor"/>
      </rPr>
      <t xml:space="preserve"> Centauri</t>
    </r>
  </si>
  <si>
    <t>Großer Hund</t>
  </si>
  <si>
    <t>Helle Sterne die man mit Planeten verwechseln könnte:</t>
  </si>
  <si>
    <t>Sternbilder (nicht Sternzeichen!) in der scheinbaren Sonnenbahn</t>
  </si>
  <si>
    <t>(Ekliptik)</t>
  </si>
  <si>
    <t xml:space="preserve">28,8°–53,5° </t>
  </si>
  <si>
    <t xml:space="preserve">24,7° </t>
  </si>
  <si>
    <t xml:space="preserve">53,5°–90,2° </t>
  </si>
  <si>
    <t xml:space="preserve">36,7° </t>
  </si>
  <si>
    <t xml:space="preserve">90,2°–118,1° </t>
  </si>
  <si>
    <t xml:space="preserve">27,9° </t>
  </si>
  <si>
    <t xml:space="preserve">118,1°–138,2° </t>
  </si>
  <si>
    <t xml:space="preserve">20,1° </t>
  </si>
  <si>
    <t xml:space="preserve">138,2°–173,9° </t>
  </si>
  <si>
    <t xml:space="preserve">35,7° </t>
  </si>
  <si>
    <t xml:space="preserve">173,9°–218,0° </t>
  </si>
  <si>
    <t xml:space="preserve">44,1° </t>
  </si>
  <si>
    <t xml:space="preserve">218,0°–241,0° </t>
  </si>
  <si>
    <t xml:space="preserve">23,0° </t>
  </si>
  <si>
    <t xml:space="preserve">241,0°–247,7° </t>
  </si>
  <si>
    <t xml:space="preserve">6,7° </t>
  </si>
  <si>
    <t xml:space="preserve">247,7°–266,3° </t>
  </si>
  <si>
    <t xml:space="preserve">18,6° </t>
  </si>
  <si>
    <t xml:space="preserve">266,3°–299,7° </t>
  </si>
  <si>
    <t xml:space="preserve">33,4° </t>
  </si>
  <si>
    <t xml:space="preserve">299,7°–327,6° </t>
  </si>
  <si>
    <t xml:space="preserve">327,6°–351,6° </t>
  </si>
  <si>
    <t xml:space="preserve">24,0° </t>
  </si>
  <si>
    <t xml:space="preserve">351,6°–28,8° </t>
  </si>
  <si>
    <t xml:space="preserve">37,2° </t>
  </si>
  <si>
    <t xml:space="preserve">Widder </t>
  </si>
  <si>
    <t>Wasserman</t>
  </si>
  <si>
    <t>Aqr</t>
  </si>
  <si>
    <t>Ekliptikale Länge</t>
  </si>
  <si>
    <t>Kürzel</t>
  </si>
  <si>
    <t>Sternbild</t>
  </si>
  <si>
    <t>Stern</t>
  </si>
  <si>
    <t>Zentaur</t>
  </si>
  <si>
    <t>Gelbe Felder:</t>
  </si>
  <si>
    <t>Werte eintragen, z.B. aus dem DIERCKE-Atlas</t>
  </si>
  <si>
    <t xml:space="preserve">Planeten am </t>
  </si>
  <si>
    <t>(Epoche J2000)</t>
  </si>
  <si>
    <t>Das Modell des Sonnensystems, z.B. in der Umgebung meiner Schule</t>
  </si>
  <si>
    <t>Ingo Mennerich, März 2019</t>
  </si>
  <si>
    <t>04.03.2019 17:30:58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</si>
</sst>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0.0000"/>
  </numFmts>
  <fonts count="19" x14ac:knownFonts="1"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1"/>
      <color rgb="FF00B050"/>
      <name val="Calibri"/>
      <family val="2"/>
      <scheme val="minor"/>
    </font>
    <font>
      <vertAlign val="subscript"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63">
    <xf numFmtId="0" fontId="0" fillId="0" borderId="0" xfId="0"/>
    <xf numFmtId="2" fontId="0" fillId="0" borderId="0" xfId="0" applyNumberFormat="1"/>
    <xf numFmtId="165" fontId="0" fillId="0" borderId="0" xfId="0" applyNumberFormat="1"/>
    <xf numFmtId="14" fontId="0" fillId="0" borderId="0" xfId="0" applyNumberFormat="1"/>
    <xf numFmtId="0" fontId="2" fillId="0" borderId="0" xfId="0" applyFont="1"/>
    <xf numFmtId="1" fontId="0" fillId="0" borderId="0" xfId="0" applyNumberFormat="1" applyAlignment="1">
      <alignment vertical="center"/>
    </xf>
    <xf numFmtId="164" fontId="0" fillId="0" borderId="0" xfId="0" applyNumberFormat="1"/>
    <xf numFmtId="0" fontId="6" fillId="2" borderId="1" xfId="0" applyFont="1" applyFill="1" applyBorder="1" applyAlignment="1">
      <alignment vertical="center" wrapText="1"/>
    </xf>
    <xf numFmtId="165" fontId="7" fillId="2" borderId="1" xfId="0" applyNumberFormat="1" applyFont="1" applyFill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6" fillId="0" borderId="0" xfId="0" applyFont="1" applyFill="1" applyAlignment="1">
      <alignment horizontal="right" vertical="center"/>
    </xf>
    <xf numFmtId="0" fontId="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3" fontId="8" fillId="0" borderId="0" xfId="0" applyNumberFormat="1" applyFont="1" applyAlignment="1">
      <alignment vertical="center"/>
    </xf>
    <xf numFmtId="165" fontId="6" fillId="3" borderId="0" xfId="0" applyNumberFormat="1" applyFont="1" applyFill="1" applyAlignment="1">
      <alignment vertical="center"/>
    </xf>
    <xf numFmtId="2" fontId="5" fillId="0" borderId="0" xfId="0" applyNumberFormat="1" applyFont="1" applyAlignment="1">
      <alignment vertical="center"/>
    </xf>
    <xf numFmtId="4" fontId="8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4" fontId="9" fillId="2" borderId="0" xfId="0" applyNumberFormat="1" applyFont="1" applyFill="1" applyAlignment="1">
      <alignment vertical="center"/>
    </xf>
    <xf numFmtId="0" fontId="3" fillId="0" borderId="0" xfId="0" applyFont="1" applyAlignment="1">
      <alignment vertical="center"/>
    </xf>
    <xf numFmtId="14" fontId="6" fillId="0" borderId="0" xfId="0" applyNumberFormat="1" applyFont="1" applyAlignment="1">
      <alignment vertical="center"/>
    </xf>
    <xf numFmtId="0" fontId="0" fillId="0" borderId="0" xfId="0" applyFill="1"/>
    <xf numFmtId="0" fontId="6" fillId="0" borderId="0" xfId="0" applyFont="1" applyFill="1" applyAlignment="1">
      <alignment vertical="center"/>
    </xf>
    <xf numFmtId="2" fontId="0" fillId="0" borderId="0" xfId="0" applyNumberFormat="1" applyFill="1"/>
    <xf numFmtId="166" fontId="6" fillId="0" borderId="1" xfId="0" applyNumberFormat="1" applyFont="1" applyFill="1" applyBorder="1" applyAlignment="1">
      <alignment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vertical="center"/>
    </xf>
    <xf numFmtId="1" fontId="5" fillId="0" borderId="0" xfId="0" applyNumberFormat="1" applyFont="1" applyAlignment="1">
      <alignment vertical="center"/>
    </xf>
    <xf numFmtId="0" fontId="11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2" fontId="12" fillId="0" borderId="0" xfId="0" applyNumberFormat="1" applyFont="1"/>
    <xf numFmtId="14" fontId="5" fillId="0" borderId="0" xfId="0" applyNumberFormat="1" applyFont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5" fontId="0" fillId="0" borderId="0" xfId="0" applyNumberFormat="1" applyFill="1"/>
    <xf numFmtId="0" fontId="10" fillId="0" borderId="0" xfId="0" applyFont="1" applyBorder="1" applyAlignment="1">
      <alignment vertical="center" wrapText="1"/>
    </xf>
    <xf numFmtId="0" fontId="0" fillId="0" borderId="0" xfId="0" applyBorder="1"/>
    <xf numFmtId="0" fontId="0" fillId="4" borderId="0" xfId="0" applyFill="1" applyBorder="1" applyAlignment="1">
      <alignment horizontal="right"/>
    </xf>
    <xf numFmtId="0" fontId="0" fillId="4" borderId="0" xfId="0" applyFill="1" applyBorder="1" applyAlignment="1"/>
    <xf numFmtId="164" fontId="1" fillId="4" borderId="0" xfId="0" applyNumberFormat="1" applyFont="1" applyFill="1" applyBorder="1" applyAlignment="1">
      <alignment horizontal="right" vertical="center"/>
    </xf>
    <xf numFmtId="165" fontId="1" fillId="4" borderId="0" xfId="0" applyNumberFormat="1" applyFont="1" applyFill="1" applyBorder="1" applyAlignment="1">
      <alignment horizontal="right" vertical="center"/>
    </xf>
    <xf numFmtId="2" fontId="0" fillId="4" borderId="0" xfId="0" applyNumberFormat="1" applyFill="1" applyBorder="1" applyAlignment="1"/>
    <xf numFmtId="165" fontId="0" fillId="4" borderId="0" xfId="0" applyNumberFormat="1" applyFill="1" applyBorder="1" applyAlignment="1"/>
    <xf numFmtId="1" fontId="0" fillId="0" borderId="0" xfId="0" applyNumberFormat="1" applyFont="1"/>
    <xf numFmtId="0" fontId="0" fillId="0" borderId="0" xfId="0" applyBorder="1" applyAlignment="1">
      <alignment vertical="center" wrapText="1"/>
    </xf>
    <xf numFmtId="0" fontId="3" fillId="0" borderId="0" xfId="0" applyFont="1"/>
    <xf numFmtId="0" fontId="16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0" fillId="5" borderId="0" xfId="0" applyFill="1"/>
    <xf numFmtId="0" fontId="0" fillId="5" borderId="0" xfId="0" applyFill="1" applyAlignment="1">
      <alignment vertical="center" wrapText="1"/>
    </xf>
    <xf numFmtId="0" fontId="0" fillId="5" borderId="0" xfId="0" applyFill="1" applyAlignment="1">
      <alignment horizontal="center" vertical="center" wrapText="1"/>
    </xf>
    <xf numFmtId="0" fontId="0" fillId="5" borderId="0" xfId="0" applyFill="1" applyAlignment="1">
      <alignment vertical="center"/>
    </xf>
    <xf numFmtId="0" fontId="0" fillId="5" borderId="0" xfId="0" applyFill="1" applyBorder="1" applyAlignment="1">
      <alignment vertical="center" wrapText="1"/>
    </xf>
    <xf numFmtId="0" fontId="18" fillId="0" borderId="0" xfId="1" applyFill="1" applyAlignment="1">
      <alignment vertical="center" wrapText="1"/>
    </xf>
    <xf numFmtId="0" fontId="6" fillId="0" borderId="0" xfId="0" applyFont="1"/>
    <xf numFmtId="0" fontId="6" fillId="0" borderId="0" xfId="0" applyFont="1" applyBorder="1" applyAlignment="1">
      <alignment vertical="center" wrapText="1"/>
    </xf>
    <xf numFmtId="14" fontId="17" fillId="0" borderId="0" xfId="0" applyNumberFormat="1" applyFont="1" applyFill="1"/>
    <xf numFmtId="0" fontId="2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14" fontId="17" fillId="0" borderId="0" xfId="0" applyNumberFormat="1" applyFont="1"/>
  </cellXfs>
  <cellStyles count="2">
    <cellStyle name="Hyper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_rels/chart4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image" Target="../media/image2.jp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noFill/>
              </a:ln>
            </c:spPr>
          </c:marker>
          <c:dPt>
            <c:idx val="0"/>
            <c:marker>
              <c:spPr>
                <a:solidFill>
                  <a:srgbClr val="FFFF00"/>
                </a:solidFill>
                <a:ln>
                  <a:noFill/>
                </a:ln>
                <a:effectLst>
                  <a:glow rad="228600">
                    <a:schemeClr val="accent6">
                      <a:satMod val="175000"/>
                      <a:alpha val="40000"/>
                    </a:schemeClr>
                  </a:glow>
                </a:effectLst>
              </c:spPr>
            </c:marker>
            <c:bubble3D val="0"/>
            <c:spPr>
              <a:ln w="28575">
                <a:noFill/>
              </a:ln>
              <a:effectLst>
                <a:glow rad="228600">
                  <a:schemeClr val="accent6">
                    <a:satMod val="175000"/>
                    <a:alpha val="40000"/>
                  </a:schemeClr>
                </a:glow>
              </a:effectLst>
            </c:spPr>
          </c:dPt>
          <c:dPt>
            <c:idx val="1"/>
            <c:marker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solidFill>
                  <a:schemeClr val="bg1">
                    <a:lumMod val="95000"/>
                  </a:schemeClr>
                </a:solidFill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solidFill>
                  <a:srgbClr val="FF0000"/>
                </a:solidFill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solidFill>
                  <a:srgbClr val="FFC000"/>
                </a:solidFill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</c:spPr>
            </c:marker>
            <c:bubble3D val="0"/>
          </c:dPt>
          <c:xVal>
            <c:numRef>
              <c:f>Tabelle1!$Q$10:$Q$19</c:f>
              <c:numCache>
                <c:formatCode>0.00</c:formatCode>
                <c:ptCount val="10"/>
                <c:pt idx="0" formatCode="General">
                  <c:v>0</c:v>
                </c:pt>
                <c:pt idx="1">
                  <c:v>-55.153499582711682</c:v>
                </c:pt>
                <c:pt idx="2">
                  <c:v>-3.7382152799316821</c:v>
                </c:pt>
                <c:pt idx="3">
                  <c:v>147.11186865305419</c:v>
                </c:pt>
                <c:pt idx="4">
                  <c:v>-18.069095058216771</c:v>
                </c:pt>
                <c:pt idx="5">
                  <c:v>439.78551085059951</c:v>
                </c:pt>
                <c:pt idx="6">
                  <c:v>1092.2611678565243</c:v>
                </c:pt>
                <c:pt idx="7">
                  <c:v>-2101.2363675231427</c:v>
                </c:pt>
                <c:pt idx="8">
                  <c:v>-3698.963754975578</c:v>
                </c:pt>
                <c:pt idx="9">
                  <c:v>-5111.7513722358472</c:v>
                </c:pt>
              </c:numCache>
            </c:numRef>
          </c:xVal>
          <c:yVal>
            <c:numRef>
              <c:f>Tabelle1!$R$10:$R$19</c:f>
              <c:numCache>
                <c:formatCode>0.00</c:formatCode>
                <c:ptCount val="10"/>
                <c:pt idx="0" formatCode="General">
                  <c:v>0</c:v>
                </c:pt>
                <c:pt idx="1">
                  <c:v>-17.653882966073549</c:v>
                </c:pt>
                <c:pt idx="2">
                  <c:v>-108.14541065861687</c:v>
                </c:pt>
                <c:pt idx="3">
                  <c:v>-27.170905421176755</c:v>
                </c:pt>
                <c:pt idx="4">
                  <c:v>227.22269121673813</c:v>
                </c:pt>
                <c:pt idx="5">
                  <c:v>642.18522253776382</c:v>
                </c:pt>
                <c:pt idx="6">
                  <c:v>918.32623903093486</c:v>
                </c:pt>
                <c:pt idx="7">
                  <c:v>1975.4143180098065</c:v>
                </c:pt>
                <c:pt idx="8">
                  <c:v>2578.5166548573952</c:v>
                </c:pt>
                <c:pt idx="9">
                  <c:v>-3080.100957508525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226432"/>
        <c:axId val="68263936"/>
      </c:scatterChart>
      <c:valAx>
        <c:axId val="68226432"/>
        <c:scaling>
          <c:orientation val="minMax"/>
          <c:max val="6000"/>
          <c:min val="-60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500">
                <a:solidFill>
                  <a:schemeClr val="bg1"/>
                </a:solidFill>
              </a:defRPr>
            </a:pPr>
            <a:endParaRPr lang="de-DE"/>
          </a:p>
        </c:txPr>
        <c:crossAx val="68263936"/>
        <c:crosses val="autoZero"/>
        <c:crossBetween val="midCat"/>
        <c:majorUnit val="1000"/>
      </c:valAx>
      <c:valAx>
        <c:axId val="68263936"/>
        <c:scaling>
          <c:orientation val="minMax"/>
          <c:max val="6000"/>
          <c:min val="-6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500">
                <a:solidFill>
                  <a:schemeClr val="bg1"/>
                </a:solidFill>
              </a:defRPr>
            </a:pPr>
            <a:endParaRPr lang="de-DE"/>
          </a:p>
        </c:txPr>
        <c:crossAx val="68226432"/>
        <c:crosses val="autoZero"/>
        <c:crossBetween val="midCat"/>
        <c:majorUnit val="1000"/>
      </c:valAx>
      <c:spPr>
        <a:solidFill>
          <a:schemeClr val="tx1"/>
        </a:solidFill>
      </c:spPr>
    </c:plotArea>
    <c:plotVisOnly val="1"/>
    <c:dispBlanksAs val="gap"/>
    <c:showDLblsOverMax val="0"/>
  </c:chart>
  <c:spPr>
    <a:noFill/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Pt>
            <c:idx val="0"/>
            <c:marker>
              <c:spPr>
                <a:solidFill>
                  <a:srgbClr val="FFFF00"/>
                </a:solidFill>
                <a:ln>
                  <a:solidFill>
                    <a:schemeClr val="tx1"/>
                  </a:solidFill>
                </a:ln>
                <a:effectLst>
                  <a:glow rad="635000">
                    <a:srgbClr val="FFFF00">
                      <a:alpha val="75000"/>
                    </a:srgbClr>
                  </a:glow>
                </a:effectLst>
              </c:spPr>
            </c:marker>
            <c:bubble3D val="0"/>
            <c:spPr>
              <a:ln w="28575">
                <a:noFill/>
              </a:ln>
              <a:effectLst>
                <a:glow rad="635000">
                  <a:srgbClr val="FFFF00">
                    <a:alpha val="75000"/>
                  </a:srgbClr>
                </a:glow>
              </a:effectLst>
            </c:spPr>
          </c:dPt>
          <c:dPt>
            <c:idx val="1"/>
            <c:marker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2"/>
            <c:marker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4"/>
            <c:marker>
              <c:spPr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5"/>
            <c:marker>
              <c:symbol val="circle"/>
              <c:size val="7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6"/>
            <c:marker>
              <c:symbol val="circle"/>
              <c:size val="7"/>
              <c:spPr>
                <a:solidFill>
                  <a:srgbClr val="FFC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7"/>
            <c:marker>
              <c:symbol val="circle"/>
              <c:size val="7"/>
              <c:spPr>
                <a:solidFill>
                  <a:schemeClr val="accent3">
                    <a:lumMod val="60000"/>
                    <a:lumOff val="40000"/>
                  </a:scheme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8"/>
            <c:marker>
              <c:symbol val="circle"/>
              <c:size val="7"/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xVal>
            <c:numRef>
              <c:f>Tabelle1!$AB$10:$AB$19</c:f>
              <c:numCache>
                <c:formatCode>0.00</c:formatCode>
                <c:ptCount val="10"/>
                <c:pt idx="0" formatCode="General">
                  <c:v>0</c:v>
                </c:pt>
                <c:pt idx="1">
                  <c:v>-57.645672009006283</c:v>
                </c:pt>
                <c:pt idx="2">
                  <c:v>70.103896634844943</c:v>
                </c:pt>
                <c:pt idx="3">
                  <c:v>-42.269245884478984</c:v>
                </c:pt>
                <c:pt idx="4">
                  <c:v>-203.18909194514339</c:v>
                </c:pt>
                <c:pt idx="5">
                  <c:v>755.456972369705</c:v>
                </c:pt>
                <c:pt idx="6">
                  <c:v>1383.847438680923</c:v>
                </c:pt>
                <c:pt idx="7">
                  <c:v>-1642.0245330125877</c:v>
                </c:pt>
                <c:pt idx="8">
                  <c:v>1047.6538492009015</c:v>
                </c:pt>
                <c:pt idx="9">
                  <c:v>5958.5691774574179</c:v>
                </c:pt>
              </c:numCache>
            </c:numRef>
          </c:xVal>
          <c:yVal>
            <c:numRef>
              <c:f>Tabelle1!$AC$10:$AC$19</c:f>
              <c:numCache>
                <c:formatCode>0.00</c:formatCode>
                <c:ptCount val="10"/>
                <c:pt idx="0" formatCode="General">
                  <c:v>0</c:v>
                </c:pt>
                <c:pt idx="1">
                  <c:v>5.5267168038600278</c:v>
                </c:pt>
                <c:pt idx="2">
                  <c:v>-82.430866649641459</c:v>
                </c:pt>
                <c:pt idx="3">
                  <c:v>-143.50425377791927</c:v>
                </c:pt>
                <c:pt idx="4">
                  <c:v>103.29974111539713</c:v>
                </c:pt>
                <c:pt idx="5">
                  <c:v>-187.34438475171567</c:v>
                </c:pt>
                <c:pt idx="6">
                  <c:v>348.31567084506685</c:v>
                </c:pt>
                <c:pt idx="7">
                  <c:v>2370.909410539507</c:v>
                </c:pt>
                <c:pt idx="8">
                  <c:v>4385.6017160994606</c:v>
                </c:pt>
                <c:pt idx="9">
                  <c:v>-335.37644141238923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13696"/>
        <c:axId val="68452352"/>
      </c:scatterChart>
      <c:valAx>
        <c:axId val="68413696"/>
        <c:scaling>
          <c:orientation val="minMax"/>
          <c:max val="6000"/>
          <c:min val="-6000"/>
        </c:scaling>
        <c:delete val="1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68452352"/>
        <c:crosses val="autoZero"/>
        <c:crossBetween val="midCat"/>
        <c:majorUnit val="1000"/>
      </c:valAx>
      <c:valAx>
        <c:axId val="68452352"/>
        <c:scaling>
          <c:orientation val="minMax"/>
          <c:max val="6000"/>
          <c:min val="-6000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68413696"/>
        <c:crosses val="autoZero"/>
        <c:crossBetween val="midCat"/>
        <c:majorUnit val="1000"/>
      </c:valAx>
      <c:spPr>
        <a:blipFill dpi="0" rotWithShape="1">
          <a:blip xmlns:r="http://schemas.openxmlformats.org/officeDocument/2006/relationships" r:embed="rId1">
            <a:alphaModFix amt="4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c:spPr>
    </c:plotArea>
    <c:plotVisOnly val="1"/>
    <c:dispBlanksAs val="gap"/>
    <c:showDLblsOverMax val="0"/>
  </c:chart>
  <c:spPr>
    <a:noFill/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noFill/>
              </a:ln>
            </c:spPr>
          </c:marker>
          <c:dPt>
            <c:idx val="0"/>
            <c:marker>
              <c:spPr>
                <a:solidFill>
                  <a:srgbClr val="FFFF00"/>
                </a:solidFill>
                <a:ln>
                  <a:noFill/>
                </a:ln>
                <a:effectLst>
                  <a:glow rad="228600">
                    <a:schemeClr val="accent6">
                      <a:satMod val="175000"/>
                      <a:alpha val="40000"/>
                    </a:schemeClr>
                  </a:glow>
                </a:effectLst>
              </c:spPr>
            </c:marker>
            <c:bubble3D val="0"/>
            <c:spPr>
              <a:ln w="28575">
                <a:noFill/>
              </a:ln>
              <a:effectLst>
                <a:glow rad="228600">
                  <a:schemeClr val="accent6">
                    <a:satMod val="175000"/>
                    <a:alpha val="40000"/>
                  </a:schemeClr>
                </a:glow>
              </a:effectLst>
            </c:spPr>
          </c:dPt>
          <c:dPt>
            <c:idx val="1"/>
            <c:marker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solidFill>
                  <a:schemeClr val="bg1">
                    <a:lumMod val="95000"/>
                  </a:schemeClr>
                </a:solidFill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solidFill>
                  <a:srgbClr val="FF0000"/>
                </a:solidFill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solidFill>
                  <a:srgbClr val="FFC000"/>
                </a:solidFill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</c:spPr>
            </c:marker>
            <c:bubble3D val="0"/>
          </c:dPt>
          <c:xVal>
            <c:numRef>
              <c:f>Tabelle1!$AB$10:$AB$19</c:f>
              <c:numCache>
                <c:formatCode>0.00</c:formatCode>
                <c:ptCount val="10"/>
                <c:pt idx="0" formatCode="General">
                  <c:v>0</c:v>
                </c:pt>
                <c:pt idx="1">
                  <c:v>-57.645672009006283</c:v>
                </c:pt>
                <c:pt idx="2">
                  <c:v>70.103896634844943</c:v>
                </c:pt>
                <c:pt idx="3">
                  <c:v>-42.269245884478984</c:v>
                </c:pt>
                <c:pt idx="4">
                  <c:v>-203.18909194514339</c:v>
                </c:pt>
                <c:pt idx="5">
                  <c:v>755.456972369705</c:v>
                </c:pt>
                <c:pt idx="6">
                  <c:v>1383.847438680923</c:v>
                </c:pt>
                <c:pt idx="7">
                  <c:v>-1642.0245330125877</c:v>
                </c:pt>
                <c:pt idx="8">
                  <c:v>1047.6538492009015</c:v>
                </c:pt>
                <c:pt idx="9">
                  <c:v>5958.5691774574179</c:v>
                </c:pt>
              </c:numCache>
            </c:numRef>
          </c:xVal>
          <c:yVal>
            <c:numRef>
              <c:f>Tabelle1!$AC$10:$AC$19</c:f>
              <c:numCache>
                <c:formatCode>0.00</c:formatCode>
                <c:ptCount val="10"/>
                <c:pt idx="0" formatCode="General">
                  <c:v>0</c:v>
                </c:pt>
                <c:pt idx="1">
                  <c:v>5.5267168038600278</c:v>
                </c:pt>
                <c:pt idx="2">
                  <c:v>-82.430866649641459</c:v>
                </c:pt>
                <c:pt idx="3">
                  <c:v>-143.50425377791927</c:v>
                </c:pt>
                <c:pt idx="4">
                  <c:v>103.29974111539713</c:v>
                </c:pt>
                <c:pt idx="5">
                  <c:v>-187.34438475171567</c:v>
                </c:pt>
                <c:pt idx="6">
                  <c:v>348.31567084506685</c:v>
                </c:pt>
                <c:pt idx="7">
                  <c:v>2370.909410539507</c:v>
                </c:pt>
                <c:pt idx="8">
                  <c:v>4385.6017160994606</c:v>
                </c:pt>
                <c:pt idx="9">
                  <c:v>-335.37644141238923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06368"/>
        <c:axId val="77707904"/>
      </c:scatterChart>
      <c:valAx>
        <c:axId val="77706368"/>
        <c:scaling>
          <c:orientation val="minMax"/>
          <c:max val="6000"/>
          <c:min val="-60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500">
                <a:solidFill>
                  <a:schemeClr val="bg1"/>
                </a:solidFill>
              </a:defRPr>
            </a:pPr>
            <a:endParaRPr lang="de-DE"/>
          </a:p>
        </c:txPr>
        <c:crossAx val="77707904"/>
        <c:crosses val="autoZero"/>
        <c:crossBetween val="midCat"/>
        <c:majorUnit val="1000"/>
      </c:valAx>
      <c:valAx>
        <c:axId val="77707904"/>
        <c:scaling>
          <c:orientation val="minMax"/>
          <c:max val="6000"/>
          <c:min val="-6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500">
                <a:solidFill>
                  <a:schemeClr val="bg1"/>
                </a:solidFill>
              </a:defRPr>
            </a:pPr>
            <a:endParaRPr lang="de-DE"/>
          </a:p>
        </c:txPr>
        <c:crossAx val="77706368"/>
        <c:crosses val="autoZero"/>
        <c:crossBetween val="midCat"/>
        <c:majorUnit val="1000"/>
      </c:valAx>
      <c:spPr>
        <a:solidFill>
          <a:schemeClr val="tx1"/>
        </a:solidFill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circle"/>
              <c:size val="10"/>
              <c:spPr>
                <a:solidFill>
                  <a:srgbClr val="FFFF00"/>
                </a:solidFill>
                <a:ln w="9525">
                  <a:solidFill>
                    <a:schemeClr val="tx1"/>
                  </a:solidFill>
                </a:ln>
                <a:effectLst>
                  <a:glow rad="228600">
                    <a:srgbClr val="FFFF00">
                      <a:alpha val="40000"/>
                    </a:srgbClr>
                  </a:glow>
                </a:effectLst>
              </c:spPr>
            </c:marker>
            <c:bubble3D val="0"/>
            <c:spPr>
              <a:ln w="25400" cap="rnd">
                <a:noFill/>
                <a:round/>
              </a:ln>
              <a:effectLst>
                <a:glow rad="228600">
                  <a:srgbClr val="FFFF00">
                    <a:alpha val="40000"/>
                  </a:srgbClr>
                </a:glow>
              </a:effectLst>
            </c:spPr>
          </c:dPt>
          <c:dPt>
            <c:idx val="1"/>
            <c:marker>
              <c:spPr>
                <a:solidFill>
                  <a:schemeClr val="accent3">
                    <a:lumMod val="40000"/>
                    <a:lumOff val="60000"/>
                  </a:schemeClr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</c:dPt>
          <c:dPt>
            <c:idx val="2"/>
            <c:marker>
              <c:spPr>
                <a:solidFill>
                  <a:schemeClr val="bg1">
                    <a:lumMod val="85000"/>
                  </a:schemeClr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</c:dPt>
          <c:dPt>
            <c:idx val="4"/>
            <c:marker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</c:dPt>
          <c:dPt>
            <c:idx val="5"/>
            <c:marker>
              <c:symbol val="circle"/>
              <c:size val="8"/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</c:dPt>
          <c:dPt>
            <c:idx val="6"/>
            <c:marker>
              <c:symbol val="circle"/>
              <c:size val="7"/>
              <c:spPr>
                <a:solidFill>
                  <a:srgbClr val="FFC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</c:dPt>
          <c:dPt>
            <c:idx val="7"/>
            <c:bubble3D val="0"/>
          </c:dPt>
          <c:dPt>
            <c:idx val="8"/>
            <c:bubble3D val="0"/>
          </c:dPt>
          <c:xVal>
            <c:numRef>
              <c:f>Tabelle1!$AB$10:$AB$19</c:f>
              <c:numCache>
                <c:formatCode>0.00</c:formatCode>
                <c:ptCount val="10"/>
                <c:pt idx="0" formatCode="General">
                  <c:v>0</c:v>
                </c:pt>
                <c:pt idx="1">
                  <c:v>-57.645672009006283</c:v>
                </c:pt>
                <c:pt idx="2">
                  <c:v>70.103896634844943</c:v>
                </c:pt>
                <c:pt idx="3">
                  <c:v>-42.269245884478984</c:v>
                </c:pt>
                <c:pt idx="4">
                  <c:v>-203.18909194514339</c:v>
                </c:pt>
                <c:pt idx="5">
                  <c:v>755.456972369705</c:v>
                </c:pt>
                <c:pt idx="6">
                  <c:v>1383.847438680923</c:v>
                </c:pt>
                <c:pt idx="7">
                  <c:v>-1642.0245330125877</c:v>
                </c:pt>
                <c:pt idx="8">
                  <c:v>1047.6538492009015</c:v>
                </c:pt>
                <c:pt idx="9">
                  <c:v>5958.5691774574179</c:v>
                </c:pt>
              </c:numCache>
            </c:numRef>
          </c:xVal>
          <c:yVal>
            <c:numRef>
              <c:f>Tabelle1!$AC$10:$AC$19</c:f>
              <c:numCache>
                <c:formatCode>0.00</c:formatCode>
                <c:ptCount val="10"/>
                <c:pt idx="0" formatCode="General">
                  <c:v>0</c:v>
                </c:pt>
                <c:pt idx="1">
                  <c:v>5.5267168038600278</c:v>
                </c:pt>
                <c:pt idx="2">
                  <c:v>-82.430866649641459</c:v>
                </c:pt>
                <c:pt idx="3">
                  <c:v>-143.50425377791927</c:v>
                </c:pt>
                <c:pt idx="4">
                  <c:v>103.29974111539713</c:v>
                </c:pt>
                <c:pt idx="5">
                  <c:v>-187.34438475171567</c:v>
                </c:pt>
                <c:pt idx="6">
                  <c:v>348.31567084506685</c:v>
                </c:pt>
                <c:pt idx="7">
                  <c:v>2370.909410539507</c:v>
                </c:pt>
                <c:pt idx="8">
                  <c:v>4385.6017160994606</c:v>
                </c:pt>
                <c:pt idx="9">
                  <c:v>-335.37644141238923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41120"/>
        <c:axId val="81954304"/>
      </c:scatterChart>
      <c:valAx>
        <c:axId val="81141120"/>
        <c:scaling>
          <c:orientation val="minMax"/>
          <c:max val="1500"/>
          <c:min val="-1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1954304"/>
        <c:crosses val="autoZero"/>
        <c:crossBetween val="midCat"/>
        <c:majorUnit val="500"/>
        <c:minorUnit val="100"/>
      </c:valAx>
      <c:valAx>
        <c:axId val="81954304"/>
        <c:scaling>
          <c:orientation val="minMax"/>
          <c:max val="1500"/>
          <c:min val="-1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1141120"/>
        <c:crosses val="autoZero"/>
        <c:crossBetween val="midCat"/>
        <c:majorUnit val="500"/>
        <c:minorUnit val="100"/>
      </c:valAx>
      <c:spPr>
        <a:blipFill dpi="0"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181818181818183E-2"/>
          <c:y val="1.2072244678613986E-2"/>
          <c:w val="0.9485055564994691"/>
          <c:h val="0.9758555106427719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10"/>
              <c:spPr>
                <a:solidFill>
                  <a:srgbClr val="FFFF00"/>
                </a:solidFill>
                <a:ln>
                  <a:solidFill>
                    <a:schemeClr val="tx1"/>
                  </a:solidFill>
                </a:ln>
                <a:effectLst>
                  <a:glow rad="1549400">
                    <a:srgbClr val="FFFF00">
                      <a:alpha val="50000"/>
                    </a:srgbClr>
                  </a:glow>
                </a:effectLst>
              </c:spPr>
            </c:marker>
            <c:bubble3D val="0"/>
            <c:spPr>
              <a:ln w="28575">
                <a:noFill/>
              </a:ln>
              <a:effectLst>
                <a:glow rad="1549400">
                  <a:srgbClr val="FFFF00">
                    <a:alpha val="50000"/>
                  </a:srgbClr>
                </a:glow>
              </a:effectLst>
            </c:spPr>
          </c:dPt>
          <c:dPt>
            <c:idx val="1"/>
            <c:marker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2"/>
            <c:marker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4"/>
            <c:marker>
              <c:spPr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5"/>
            <c:marker>
              <c:symbol val="circle"/>
              <c:size val="7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6"/>
            <c:marker>
              <c:symbol val="circle"/>
              <c:size val="7"/>
              <c:spPr>
                <a:solidFill>
                  <a:srgbClr val="FFC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7"/>
            <c:marker>
              <c:spPr>
                <a:solidFill>
                  <a:schemeClr val="accent3">
                    <a:lumMod val="60000"/>
                    <a:lumOff val="40000"/>
                  </a:scheme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8"/>
            <c:marker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xVal>
            <c:numRef>
              <c:f>Tabelle1!$AB$10:$AB$19</c:f>
              <c:numCache>
                <c:formatCode>0.00</c:formatCode>
                <c:ptCount val="10"/>
                <c:pt idx="0" formatCode="General">
                  <c:v>0</c:v>
                </c:pt>
                <c:pt idx="1">
                  <c:v>-57.645672009006283</c:v>
                </c:pt>
                <c:pt idx="2">
                  <c:v>70.103896634844943</c:v>
                </c:pt>
                <c:pt idx="3">
                  <c:v>-42.269245884478984</c:v>
                </c:pt>
                <c:pt idx="4">
                  <c:v>-203.18909194514339</c:v>
                </c:pt>
                <c:pt idx="5">
                  <c:v>755.456972369705</c:v>
                </c:pt>
                <c:pt idx="6">
                  <c:v>1383.847438680923</c:v>
                </c:pt>
                <c:pt idx="7">
                  <c:v>-1642.0245330125877</c:v>
                </c:pt>
                <c:pt idx="8">
                  <c:v>1047.6538492009015</c:v>
                </c:pt>
                <c:pt idx="9">
                  <c:v>5958.5691774574179</c:v>
                </c:pt>
              </c:numCache>
            </c:numRef>
          </c:xVal>
          <c:yVal>
            <c:numRef>
              <c:f>Tabelle1!$AC$10:$AC$19</c:f>
              <c:numCache>
                <c:formatCode>0.00</c:formatCode>
                <c:ptCount val="10"/>
                <c:pt idx="0" formatCode="General">
                  <c:v>0</c:v>
                </c:pt>
                <c:pt idx="1">
                  <c:v>5.5267168038600278</c:v>
                </c:pt>
                <c:pt idx="2">
                  <c:v>-82.430866649641459</c:v>
                </c:pt>
                <c:pt idx="3">
                  <c:v>-143.50425377791927</c:v>
                </c:pt>
                <c:pt idx="4">
                  <c:v>103.29974111539713</c:v>
                </c:pt>
                <c:pt idx="5">
                  <c:v>-187.34438475171567</c:v>
                </c:pt>
                <c:pt idx="6">
                  <c:v>348.31567084506685</c:v>
                </c:pt>
                <c:pt idx="7">
                  <c:v>2370.909410539507</c:v>
                </c:pt>
                <c:pt idx="8">
                  <c:v>4385.6017160994606</c:v>
                </c:pt>
                <c:pt idx="9">
                  <c:v>-335.37644141238923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62688"/>
        <c:axId val="85377792"/>
      </c:scatterChart>
      <c:valAx>
        <c:axId val="82962688"/>
        <c:scaling>
          <c:orientation val="minMax"/>
          <c:max val="1500"/>
          <c:min val="-1500"/>
        </c:scaling>
        <c:delete val="1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85377792"/>
        <c:crosses val="autoZero"/>
        <c:crossBetween val="midCat"/>
        <c:majorUnit val="500"/>
      </c:valAx>
      <c:valAx>
        <c:axId val="85377792"/>
        <c:scaling>
          <c:orientation val="minMax"/>
          <c:max val="1500"/>
          <c:min val="-1500"/>
        </c:scaling>
        <c:delete val="1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82962688"/>
        <c:crosses val="autoZero"/>
        <c:crossBetween val="midCat"/>
        <c:majorUnit val="500"/>
      </c:valAx>
      <c:spPr>
        <a:blipFill dpi="0" rotWithShape="1">
          <a:blip xmlns:r="http://schemas.openxmlformats.org/officeDocument/2006/relationships" r:embed="rId1">
            <a:alphaModFix amt="4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c:spPr>
    </c:plotArea>
    <c:plotVisOnly val="1"/>
    <c:dispBlanksAs val="gap"/>
    <c:showDLblsOverMax val="0"/>
  </c:chart>
  <c:spPr>
    <a:noFill/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Pt>
            <c:idx val="0"/>
            <c:marker>
              <c:spPr>
                <a:solidFill>
                  <a:srgbClr val="FFFF00"/>
                </a:solidFill>
                <a:ln>
                  <a:solidFill>
                    <a:schemeClr val="tx1"/>
                  </a:solidFill>
                </a:ln>
                <a:effectLst>
                  <a:glow rad="635000">
                    <a:srgbClr val="FFFF00">
                      <a:alpha val="75000"/>
                    </a:srgbClr>
                  </a:glow>
                </a:effectLst>
              </c:spPr>
            </c:marker>
            <c:bubble3D val="0"/>
            <c:spPr>
              <a:ln w="28575">
                <a:noFill/>
              </a:ln>
              <a:effectLst>
                <a:glow rad="635000">
                  <a:srgbClr val="FFFF00">
                    <a:alpha val="75000"/>
                  </a:srgbClr>
                </a:glow>
              </a:effectLst>
            </c:spPr>
          </c:dPt>
          <c:dPt>
            <c:idx val="1"/>
            <c:marker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2"/>
            <c:marker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4"/>
            <c:marker>
              <c:spPr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5"/>
            <c:marker>
              <c:symbol val="circle"/>
              <c:size val="7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6"/>
            <c:marker>
              <c:symbol val="circle"/>
              <c:size val="7"/>
              <c:spPr>
                <a:solidFill>
                  <a:srgbClr val="FFC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7"/>
            <c:marker>
              <c:symbol val="circle"/>
              <c:size val="7"/>
              <c:spPr>
                <a:solidFill>
                  <a:schemeClr val="accent3">
                    <a:lumMod val="60000"/>
                    <a:lumOff val="40000"/>
                  </a:scheme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8"/>
            <c:marker>
              <c:symbol val="circle"/>
              <c:size val="7"/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xVal>
            <c:numRef>
              <c:f>Tabelle1!$AB$10:$AB$19</c:f>
              <c:numCache>
                <c:formatCode>0.00</c:formatCode>
                <c:ptCount val="10"/>
                <c:pt idx="0" formatCode="General">
                  <c:v>0</c:v>
                </c:pt>
                <c:pt idx="1">
                  <c:v>-57.645672009006283</c:v>
                </c:pt>
                <c:pt idx="2">
                  <c:v>70.103896634844943</c:v>
                </c:pt>
                <c:pt idx="3">
                  <c:v>-42.269245884478984</c:v>
                </c:pt>
                <c:pt idx="4">
                  <c:v>-203.18909194514339</c:v>
                </c:pt>
                <c:pt idx="5">
                  <c:v>755.456972369705</c:v>
                </c:pt>
                <c:pt idx="6">
                  <c:v>1383.847438680923</c:v>
                </c:pt>
                <c:pt idx="7">
                  <c:v>-1642.0245330125877</c:v>
                </c:pt>
                <c:pt idx="8">
                  <c:v>1047.6538492009015</c:v>
                </c:pt>
                <c:pt idx="9">
                  <c:v>5958.5691774574179</c:v>
                </c:pt>
              </c:numCache>
            </c:numRef>
          </c:xVal>
          <c:yVal>
            <c:numRef>
              <c:f>Tabelle1!$AC$10:$AC$19</c:f>
              <c:numCache>
                <c:formatCode>0.00</c:formatCode>
                <c:ptCount val="10"/>
                <c:pt idx="0" formatCode="General">
                  <c:v>0</c:v>
                </c:pt>
                <c:pt idx="1">
                  <c:v>5.5267168038600278</c:v>
                </c:pt>
                <c:pt idx="2">
                  <c:v>-82.430866649641459</c:v>
                </c:pt>
                <c:pt idx="3">
                  <c:v>-143.50425377791927</c:v>
                </c:pt>
                <c:pt idx="4">
                  <c:v>103.29974111539713</c:v>
                </c:pt>
                <c:pt idx="5">
                  <c:v>-187.34438475171567</c:v>
                </c:pt>
                <c:pt idx="6">
                  <c:v>348.31567084506685</c:v>
                </c:pt>
                <c:pt idx="7">
                  <c:v>2370.909410539507</c:v>
                </c:pt>
                <c:pt idx="8">
                  <c:v>4385.6017160994606</c:v>
                </c:pt>
                <c:pt idx="9">
                  <c:v>-335.37644141238923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684800"/>
        <c:axId val="90760704"/>
      </c:scatterChart>
      <c:valAx>
        <c:axId val="90684800"/>
        <c:scaling>
          <c:orientation val="minMax"/>
          <c:max val="6000"/>
          <c:min val="-60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90760704"/>
        <c:crosses val="autoZero"/>
        <c:crossBetween val="midCat"/>
        <c:majorUnit val="1000"/>
      </c:valAx>
      <c:valAx>
        <c:axId val="90760704"/>
        <c:scaling>
          <c:orientation val="minMax"/>
          <c:max val="6000"/>
          <c:min val="-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90684800"/>
        <c:crosses val="autoZero"/>
        <c:crossBetween val="midCat"/>
        <c:majorUnit val="1000"/>
      </c:valAx>
      <c:spPr>
        <a:noFill/>
      </c:spPr>
    </c:plotArea>
    <c:plotVisOnly val="1"/>
    <c:dispBlanksAs val="gap"/>
    <c:showDLblsOverMax val="0"/>
  </c:chart>
  <c:spPr>
    <a:noFill/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circle"/>
              <c:size val="9"/>
              <c:spPr>
                <a:solidFill>
                  <a:srgbClr val="FFFF00"/>
                </a:solidFill>
                <a:ln w="9525">
                  <a:solidFill>
                    <a:schemeClr val="tx1"/>
                  </a:solidFill>
                </a:ln>
                <a:effectLst>
                  <a:glow rad="228600">
                    <a:srgbClr val="FFFF00">
                      <a:alpha val="40000"/>
                    </a:srgbClr>
                  </a:glow>
                </a:effectLst>
              </c:spPr>
            </c:marker>
            <c:bubble3D val="0"/>
            <c:spPr>
              <a:ln w="25400" cap="rnd">
                <a:noFill/>
                <a:round/>
              </a:ln>
              <a:effectLst>
                <a:glow rad="228600">
                  <a:srgbClr val="FFFF00">
                    <a:alpha val="40000"/>
                  </a:srgbClr>
                </a:glow>
              </a:effectLst>
            </c:spPr>
          </c:dPt>
          <c:dPt>
            <c:idx val="1"/>
            <c:marker>
              <c:spPr>
                <a:solidFill>
                  <a:schemeClr val="accent3">
                    <a:lumMod val="40000"/>
                    <a:lumOff val="60000"/>
                  </a:schemeClr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</c:dPt>
          <c:dPt>
            <c:idx val="2"/>
            <c:marker>
              <c:spPr>
                <a:solidFill>
                  <a:schemeClr val="bg1">
                    <a:lumMod val="85000"/>
                  </a:schemeClr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</c:dPt>
          <c:dPt>
            <c:idx val="4"/>
            <c:marker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</c:dPt>
          <c:dPt>
            <c:idx val="5"/>
            <c:marker>
              <c:symbol val="circle"/>
              <c:size val="8"/>
              <c:spPr>
                <a:solidFill>
                  <a:schemeClr val="accent5">
                    <a:lumMod val="60000"/>
                    <a:lumOff val="40000"/>
                  </a:schemeClr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</c:dPt>
          <c:dPt>
            <c:idx val="6"/>
            <c:marker>
              <c:symbol val="circle"/>
              <c:size val="7"/>
              <c:spPr>
                <a:solidFill>
                  <a:srgbClr val="FFC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</c:dPt>
          <c:dPt>
            <c:idx val="7"/>
            <c:bubble3D val="0"/>
          </c:dPt>
          <c:dPt>
            <c:idx val="8"/>
            <c:bubble3D val="0"/>
          </c:dPt>
          <c:xVal>
            <c:numRef>
              <c:f>Tabelle1!$AB$10:$AB$19</c:f>
              <c:numCache>
                <c:formatCode>0.00</c:formatCode>
                <c:ptCount val="10"/>
                <c:pt idx="0" formatCode="General">
                  <c:v>0</c:v>
                </c:pt>
                <c:pt idx="1">
                  <c:v>-57.645672009006283</c:v>
                </c:pt>
                <c:pt idx="2">
                  <c:v>70.103896634844943</c:v>
                </c:pt>
                <c:pt idx="3">
                  <c:v>-42.269245884478984</c:v>
                </c:pt>
                <c:pt idx="4">
                  <c:v>-203.18909194514339</c:v>
                </c:pt>
                <c:pt idx="5">
                  <c:v>755.456972369705</c:v>
                </c:pt>
                <c:pt idx="6">
                  <c:v>1383.847438680923</c:v>
                </c:pt>
                <c:pt idx="7">
                  <c:v>-1642.0245330125877</c:v>
                </c:pt>
                <c:pt idx="8">
                  <c:v>1047.6538492009015</c:v>
                </c:pt>
                <c:pt idx="9">
                  <c:v>5958.5691774574179</c:v>
                </c:pt>
              </c:numCache>
            </c:numRef>
          </c:xVal>
          <c:yVal>
            <c:numRef>
              <c:f>Tabelle1!$AC$10:$AC$19</c:f>
              <c:numCache>
                <c:formatCode>0.00</c:formatCode>
                <c:ptCount val="10"/>
                <c:pt idx="0" formatCode="General">
                  <c:v>0</c:v>
                </c:pt>
                <c:pt idx="1">
                  <c:v>5.5267168038600278</c:v>
                </c:pt>
                <c:pt idx="2">
                  <c:v>-82.430866649641459</c:v>
                </c:pt>
                <c:pt idx="3">
                  <c:v>-143.50425377791927</c:v>
                </c:pt>
                <c:pt idx="4">
                  <c:v>103.29974111539713</c:v>
                </c:pt>
                <c:pt idx="5">
                  <c:v>-187.34438475171567</c:v>
                </c:pt>
                <c:pt idx="6">
                  <c:v>348.31567084506685</c:v>
                </c:pt>
                <c:pt idx="7">
                  <c:v>2370.909410539507</c:v>
                </c:pt>
                <c:pt idx="8">
                  <c:v>4385.6017160994606</c:v>
                </c:pt>
                <c:pt idx="9">
                  <c:v>-335.37644141238923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49120"/>
        <c:axId val="68436736"/>
      </c:scatterChart>
      <c:valAx>
        <c:axId val="90949120"/>
        <c:scaling>
          <c:orientation val="minMax"/>
          <c:max val="6000"/>
          <c:min val="-6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8436736"/>
        <c:crosses val="autoZero"/>
        <c:crossBetween val="midCat"/>
        <c:majorUnit val="1000"/>
        <c:minorUnit val="100"/>
      </c:valAx>
      <c:valAx>
        <c:axId val="68436736"/>
        <c:scaling>
          <c:orientation val="minMax"/>
          <c:max val="6000"/>
          <c:min val="-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0949120"/>
        <c:crosses val="autoZero"/>
        <c:crossBetween val="midCat"/>
        <c:majorUnit val="1000"/>
        <c:minorUnit val="100"/>
      </c:valAx>
      <c:spPr>
        <a:blipFill dpi="0"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ln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10"/>
              <c:spPr>
                <a:solidFill>
                  <a:srgbClr val="FFFF00"/>
                </a:solidFill>
                <a:ln>
                  <a:solidFill>
                    <a:schemeClr val="tx1"/>
                  </a:solidFill>
                </a:ln>
                <a:effectLst>
                  <a:glow rad="635000">
                    <a:srgbClr val="FFFF00">
                      <a:alpha val="75000"/>
                    </a:srgbClr>
                  </a:glow>
                </a:effectLst>
              </c:spPr>
            </c:marker>
            <c:bubble3D val="0"/>
            <c:spPr>
              <a:ln w="28575">
                <a:noFill/>
              </a:ln>
              <a:effectLst>
                <a:glow rad="635000">
                  <a:srgbClr val="FFFF00">
                    <a:alpha val="75000"/>
                  </a:srgbClr>
                </a:glow>
              </a:effectLst>
            </c:spPr>
          </c:dPt>
          <c:dPt>
            <c:idx val="1"/>
            <c:marker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2"/>
            <c:marker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4"/>
            <c:marker>
              <c:spPr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5"/>
            <c:marker>
              <c:symbol val="circle"/>
              <c:size val="7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6"/>
            <c:marker>
              <c:symbol val="circle"/>
              <c:size val="7"/>
              <c:spPr>
                <a:solidFill>
                  <a:srgbClr val="FFC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7"/>
            <c:marker>
              <c:symbol val="circle"/>
              <c:size val="7"/>
              <c:spPr>
                <a:solidFill>
                  <a:schemeClr val="accent3">
                    <a:lumMod val="60000"/>
                    <a:lumOff val="40000"/>
                  </a:scheme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8"/>
            <c:marker>
              <c:symbol val="circle"/>
              <c:size val="7"/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xVal>
            <c:numRef>
              <c:f>Tabelle1!$AB$10:$AB$19</c:f>
              <c:numCache>
                <c:formatCode>0.00</c:formatCode>
                <c:ptCount val="10"/>
                <c:pt idx="0" formatCode="General">
                  <c:v>0</c:v>
                </c:pt>
                <c:pt idx="1">
                  <c:v>-57.645672009006283</c:v>
                </c:pt>
                <c:pt idx="2">
                  <c:v>70.103896634844943</c:v>
                </c:pt>
                <c:pt idx="3">
                  <c:v>-42.269245884478984</c:v>
                </c:pt>
                <c:pt idx="4">
                  <c:v>-203.18909194514339</c:v>
                </c:pt>
                <c:pt idx="5">
                  <c:v>755.456972369705</c:v>
                </c:pt>
                <c:pt idx="6">
                  <c:v>1383.847438680923</c:v>
                </c:pt>
                <c:pt idx="7">
                  <c:v>-1642.0245330125877</c:v>
                </c:pt>
                <c:pt idx="8">
                  <c:v>1047.6538492009015</c:v>
                </c:pt>
                <c:pt idx="9">
                  <c:v>5958.5691774574179</c:v>
                </c:pt>
              </c:numCache>
            </c:numRef>
          </c:xVal>
          <c:yVal>
            <c:numRef>
              <c:f>Tabelle1!$AC$10:$AC$19</c:f>
              <c:numCache>
                <c:formatCode>0.00</c:formatCode>
                <c:ptCount val="10"/>
                <c:pt idx="0" formatCode="General">
                  <c:v>0</c:v>
                </c:pt>
                <c:pt idx="1">
                  <c:v>5.5267168038600278</c:v>
                </c:pt>
                <c:pt idx="2">
                  <c:v>-82.430866649641459</c:v>
                </c:pt>
                <c:pt idx="3">
                  <c:v>-143.50425377791927</c:v>
                </c:pt>
                <c:pt idx="4">
                  <c:v>103.29974111539713</c:v>
                </c:pt>
                <c:pt idx="5">
                  <c:v>-187.34438475171567</c:v>
                </c:pt>
                <c:pt idx="6">
                  <c:v>348.31567084506685</c:v>
                </c:pt>
                <c:pt idx="7">
                  <c:v>2370.909410539507</c:v>
                </c:pt>
                <c:pt idx="8">
                  <c:v>4385.6017160994606</c:v>
                </c:pt>
                <c:pt idx="9">
                  <c:v>-335.37644141238923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504960"/>
        <c:axId val="68523136"/>
      </c:scatterChart>
      <c:valAx>
        <c:axId val="68504960"/>
        <c:scaling>
          <c:orientation val="minMax"/>
          <c:max val="1500"/>
          <c:min val="-15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68523136"/>
        <c:crosses val="autoZero"/>
        <c:crossBetween val="midCat"/>
        <c:majorUnit val="500"/>
      </c:valAx>
      <c:valAx>
        <c:axId val="68523136"/>
        <c:scaling>
          <c:orientation val="minMax"/>
          <c:max val="1500"/>
          <c:min val="-15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68504960"/>
        <c:crosses val="autoZero"/>
        <c:crossBetween val="midCat"/>
        <c:majorUnit val="500"/>
      </c:valAx>
      <c:spPr>
        <a:noFill/>
      </c:spPr>
    </c:plotArea>
    <c:plotVisOnly val="1"/>
    <c:dispBlanksAs val="gap"/>
    <c:showDLblsOverMax val="0"/>
  </c:chart>
  <c:spPr>
    <a:noFill/>
  </c:sp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755276</xdr:colOff>
      <xdr:row>20</xdr:row>
      <xdr:rowOff>23811</xdr:rowOff>
    </xdr:from>
    <xdr:to>
      <xdr:col>22</xdr:col>
      <xdr:colOff>516476</xdr:colOff>
      <xdr:row>44</xdr:row>
      <xdr:rowOff>166011</xdr:rowOff>
    </xdr:to>
    <xdr:graphicFrame macro="">
      <xdr:nvGraphicFramePr>
        <xdr:cNvPr id="6" name="Diagram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752474</xdr:colOff>
      <xdr:row>5</xdr:row>
      <xdr:rowOff>361949</xdr:rowOff>
    </xdr:from>
    <xdr:to>
      <xdr:col>9</xdr:col>
      <xdr:colOff>84824</xdr:colOff>
      <xdr:row>27</xdr:row>
      <xdr:rowOff>113399</xdr:rowOff>
    </xdr:to>
    <xdr:graphicFrame macro="">
      <xdr:nvGraphicFramePr>
        <xdr:cNvPr id="11" name="Diagramm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42863</xdr:colOff>
      <xdr:row>19</xdr:row>
      <xdr:rowOff>320674</xdr:rowOff>
    </xdr:from>
    <xdr:to>
      <xdr:col>33</xdr:col>
      <xdr:colOff>689888</xdr:colOff>
      <xdr:row>44</xdr:row>
      <xdr:rowOff>100924</xdr:rowOff>
    </xdr:to>
    <xdr:graphicFrame macro="">
      <xdr:nvGraphicFramePr>
        <xdr:cNvPr id="12" name="Diagram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9525</xdr:colOff>
      <xdr:row>71</xdr:row>
      <xdr:rowOff>152400</xdr:rowOff>
    </xdr:from>
    <xdr:to>
      <xdr:col>18</xdr:col>
      <xdr:colOff>665850</xdr:colOff>
      <xdr:row>109</xdr:row>
      <xdr:rowOff>94350</xdr:rowOff>
    </xdr:to>
    <xdr:graphicFrame macro="">
      <xdr:nvGraphicFramePr>
        <xdr:cNvPr id="8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752475</xdr:colOff>
      <xdr:row>30</xdr:row>
      <xdr:rowOff>38099</xdr:rowOff>
    </xdr:from>
    <xdr:to>
      <xdr:col>9</xdr:col>
      <xdr:colOff>84825</xdr:colOff>
      <xdr:row>67</xdr:row>
      <xdr:rowOff>170549</xdr:rowOff>
    </xdr:to>
    <xdr:graphicFrame macro="">
      <xdr:nvGraphicFramePr>
        <xdr:cNvPr id="13" name="Diagram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704850</xdr:colOff>
      <xdr:row>112</xdr:row>
      <xdr:rowOff>19050</xdr:rowOff>
    </xdr:from>
    <xdr:to>
      <xdr:col>9</xdr:col>
      <xdr:colOff>37200</xdr:colOff>
      <xdr:row>147</xdr:row>
      <xdr:rowOff>132450</xdr:rowOff>
    </xdr:to>
    <xdr:graphicFrame macro="">
      <xdr:nvGraphicFramePr>
        <xdr:cNvPr id="1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742950</xdr:colOff>
      <xdr:row>71</xdr:row>
      <xdr:rowOff>171450</xdr:rowOff>
    </xdr:from>
    <xdr:to>
      <xdr:col>9</xdr:col>
      <xdr:colOff>46725</xdr:colOff>
      <xdr:row>109</xdr:row>
      <xdr:rowOff>113400</xdr:rowOff>
    </xdr:to>
    <xdr:graphicFrame macro="">
      <xdr:nvGraphicFramePr>
        <xdr:cNvPr id="15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19050</xdr:colOff>
      <xdr:row>112</xdr:row>
      <xdr:rowOff>95250</xdr:rowOff>
    </xdr:from>
    <xdr:to>
      <xdr:col>18</xdr:col>
      <xdr:colOff>703950</xdr:colOff>
      <xdr:row>148</xdr:row>
      <xdr:rowOff>18150</xdr:rowOff>
    </xdr:to>
    <xdr:graphicFrame macro="">
      <xdr:nvGraphicFramePr>
        <xdr:cNvPr id="18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17</xdr:col>
      <xdr:colOff>0</xdr:colOff>
      <xdr:row>1</xdr:row>
      <xdr:rowOff>0</xdr:rowOff>
    </xdr:from>
    <xdr:ext cx="1604648" cy="682756"/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125700" y="190500"/>
          <a:ext cx="1604648" cy="68275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12"/>
  <sheetViews>
    <sheetView tabSelected="1" zoomScaleNormal="100" workbookViewId="0">
      <selection activeCell="P2" sqref="P2"/>
    </sheetView>
  </sheetViews>
  <sheetFormatPr baseColWidth="10" defaultRowHeight="15" x14ac:dyDescent="0.25"/>
  <cols>
    <col min="3" max="3" width="34.140625" bestFit="1" customWidth="1"/>
    <col min="4" max="4" width="12.42578125" bestFit="1" customWidth="1"/>
    <col min="5" max="5" width="14.140625" bestFit="1" customWidth="1"/>
    <col min="7" max="7" width="11.5703125" bestFit="1" customWidth="1"/>
    <col min="12" max="12" width="11.85546875" customWidth="1"/>
    <col min="14" max="14" width="13.5703125" customWidth="1"/>
    <col min="17" max="17" width="14.85546875" style="22" bestFit="1" customWidth="1"/>
    <col min="18" max="18" width="12.5703125" style="22" customWidth="1"/>
    <col min="26" max="26" width="14.85546875" customWidth="1"/>
    <col min="30" max="30" width="14.140625" bestFit="1" customWidth="1"/>
  </cols>
  <sheetData>
    <row r="1" spans="1:41" x14ac:dyDescent="0.25">
      <c r="A1" s="3"/>
    </row>
    <row r="2" spans="1:41" ht="28.5" x14ac:dyDescent="0.3">
      <c r="B2" s="60" t="s">
        <v>121</v>
      </c>
      <c r="C2" s="61"/>
      <c r="D2" s="61"/>
      <c r="E2" s="61"/>
      <c r="F2" s="61"/>
      <c r="G2" s="61"/>
      <c r="H2" s="61"/>
      <c r="I2" s="61"/>
      <c r="L2" s="57" t="s">
        <v>117</v>
      </c>
      <c r="M2" s="57"/>
      <c r="N2" s="57"/>
      <c r="O2" s="58"/>
      <c r="P2" s="38"/>
      <c r="Q2" s="38"/>
      <c r="R2" s="38"/>
      <c r="S2" s="38"/>
      <c r="T2" s="38"/>
      <c r="U2" s="38"/>
      <c r="V2" s="38"/>
      <c r="W2" s="38"/>
      <c r="X2" s="38"/>
    </row>
    <row r="3" spans="1:41" ht="28.5" x14ac:dyDescent="0.3">
      <c r="B3" s="18"/>
      <c r="C3" s="9"/>
      <c r="D3" s="9"/>
      <c r="E3" s="9"/>
      <c r="F3" s="9"/>
      <c r="G3" s="9"/>
      <c r="H3" s="9"/>
      <c r="I3" s="9"/>
      <c r="L3" s="57" t="s">
        <v>118</v>
      </c>
      <c r="M3" s="57"/>
      <c r="N3" s="57"/>
      <c r="O3" s="58"/>
      <c r="P3" s="38"/>
      <c r="Q3" s="38"/>
      <c r="R3" s="38"/>
      <c r="S3" s="38"/>
      <c r="T3" s="38"/>
      <c r="U3" s="38"/>
      <c r="V3" s="38"/>
      <c r="W3" s="38"/>
      <c r="X3" s="38"/>
    </row>
    <row r="4" spans="1:41" ht="28.5" x14ac:dyDescent="0.25">
      <c r="B4" s="18"/>
      <c r="C4" s="19">
        <v>43525</v>
      </c>
      <c r="D4" s="35" t="s">
        <v>46</v>
      </c>
      <c r="E4" s="21">
        <v>36526</v>
      </c>
      <c r="F4" s="35" t="s">
        <v>44</v>
      </c>
      <c r="G4" s="36">
        <f>DATEDIF(E4,C4,"d")</f>
        <v>6999</v>
      </c>
      <c r="H4" s="35" t="s">
        <v>11</v>
      </c>
      <c r="I4" s="12" t="s">
        <v>45</v>
      </c>
      <c r="R4" s="22" t="s">
        <v>122</v>
      </c>
    </row>
    <row r="5" spans="1:41" ht="28.5" x14ac:dyDescent="0.25">
      <c r="B5" s="18"/>
      <c r="C5" s="20" t="s">
        <v>17</v>
      </c>
      <c r="D5" s="9"/>
      <c r="E5" s="9"/>
      <c r="F5" s="9"/>
      <c r="G5" s="9"/>
      <c r="H5" s="9"/>
      <c r="I5" s="9"/>
      <c r="AM5" s="9"/>
      <c r="AO5" s="3"/>
    </row>
    <row r="6" spans="1:41" ht="28.5" x14ac:dyDescent="0.45">
      <c r="B6" s="4"/>
      <c r="C6" t="s">
        <v>60</v>
      </c>
      <c r="H6" s="62">
        <f>C4</f>
        <v>43525</v>
      </c>
      <c r="M6" s="1"/>
      <c r="N6" s="1"/>
      <c r="AM6" s="9"/>
      <c r="AN6" s="32"/>
      <c r="AO6" s="32"/>
    </row>
    <row r="7" spans="1:41" ht="28.5" x14ac:dyDescent="0.45">
      <c r="B7" s="4"/>
      <c r="L7" s="9" t="s">
        <v>39</v>
      </c>
      <c r="M7" s="26" t="s">
        <v>10</v>
      </c>
      <c r="N7" s="27" t="s">
        <v>49</v>
      </c>
      <c r="O7" s="27" t="s">
        <v>42</v>
      </c>
      <c r="Q7" s="34" t="s">
        <v>54</v>
      </c>
      <c r="R7" s="34" t="s">
        <v>51</v>
      </c>
      <c r="T7" s="12" t="s">
        <v>40</v>
      </c>
      <c r="X7" s="9" t="s">
        <v>12</v>
      </c>
      <c r="Y7" s="9" t="s">
        <v>41</v>
      </c>
      <c r="Z7" s="27" t="s">
        <v>50</v>
      </c>
      <c r="AB7" s="34" t="s">
        <v>52</v>
      </c>
      <c r="AC7" s="34" t="s">
        <v>53</v>
      </c>
      <c r="AM7" s="9"/>
      <c r="AN7" s="32"/>
      <c r="AO7" s="32"/>
    </row>
    <row r="8" spans="1:41" ht="28.5" x14ac:dyDescent="0.45">
      <c r="B8" s="4"/>
      <c r="K8" s="9"/>
      <c r="L8" s="27" t="s">
        <v>48</v>
      </c>
      <c r="M8" s="26"/>
      <c r="N8" s="26" t="s">
        <v>123</v>
      </c>
      <c r="O8" s="27" t="s">
        <v>43</v>
      </c>
      <c r="Q8" s="35" t="s">
        <v>57</v>
      </c>
      <c r="R8" s="35" t="s">
        <v>58</v>
      </c>
      <c r="S8" s="10"/>
      <c r="T8" s="12" t="s">
        <v>47</v>
      </c>
      <c r="U8" s="12" t="s">
        <v>11</v>
      </c>
      <c r="V8" s="13" t="s">
        <v>11</v>
      </c>
      <c r="AA8" s="9"/>
      <c r="AB8" s="35" t="s">
        <v>59</v>
      </c>
      <c r="AC8" s="35" t="s">
        <v>58</v>
      </c>
      <c r="AD8" s="9"/>
      <c r="AE8" s="9" t="s">
        <v>14</v>
      </c>
      <c r="AF8" s="9" t="s">
        <v>15</v>
      </c>
      <c r="AG8" s="9" t="s">
        <v>18</v>
      </c>
      <c r="AH8" s="9" t="s">
        <v>19</v>
      </c>
      <c r="AM8" s="9"/>
      <c r="AN8" s="32"/>
      <c r="AO8" s="32"/>
    </row>
    <row r="9" spans="1:41" ht="28.5" x14ac:dyDescent="0.45">
      <c r="B9" s="4"/>
      <c r="K9" s="9"/>
      <c r="M9" s="22"/>
      <c r="N9" s="22"/>
      <c r="P9" s="9"/>
      <c r="Q9" s="9"/>
      <c r="R9" s="9"/>
      <c r="S9" s="9"/>
      <c r="V9" s="35" t="s">
        <v>55</v>
      </c>
      <c r="X9" s="35" t="s">
        <v>56</v>
      </c>
      <c r="Y9" s="9"/>
      <c r="Z9" s="33">
        <f>$C$4</f>
        <v>43525</v>
      </c>
      <c r="AA9" s="9"/>
      <c r="AB9" s="9"/>
      <c r="AC9" s="9"/>
      <c r="AD9" s="9"/>
      <c r="AE9" s="11" t="s">
        <v>16</v>
      </c>
      <c r="AF9" s="9"/>
      <c r="AG9" s="9"/>
      <c r="AH9" s="9"/>
      <c r="AM9" s="9"/>
      <c r="AN9" s="32"/>
      <c r="AO9" s="32"/>
    </row>
    <row r="10" spans="1:41" ht="28.5" x14ac:dyDescent="0.45">
      <c r="B10" s="4"/>
      <c r="K10" s="9" t="s">
        <v>9</v>
      </c>
      <c r="L10" s="12">
        <v>0</v>
      </c>
      <c r="M10" s="23">
        <v>0</v>
      </c>
      <c r="N10" s="5">
        <f>I42</f>
        <v>0</v>
      </c>
      <c r="O10" s="12">
        <v>0</v>
      </c>
      <c r="Q10" s="13">
        <v>0</v>
      </c>
      <c r="R10" s="13">
        <v>0</v>
      </c>
      <c r="S10" s="13"/>
      <c r="T10" s="9"/>
      <c r="U10" s="9"/>
      <c r="Y10" s="9"/>
      <c r="Z10" s="9"/>
      <c r="AA10" s="9"/>
      <c r="AB10" s="13">
        <v>0</v>
      </c>
      <c r="AC10" s="13">
        <v>0</v>
      </c>
      <c r="AD10" s="9"/>
      <c r="AE10" s="14">
        <v>696342</v>
      </c>
      <c r="AF10" s="31">
        <v>696342</v>
      </c>
      <c r="AG10" s="9">
        <f>AF10*2</f>
        <v>1392684</v>
      </c>
      <c r="AH10" s="15">
        <f>AG10/10000</f>
        <v>139.26840000000001</v>
      </c>
      <c r="AM10" s="9"/>
      <c r="AN10" s="32"/>
      <c r="AO10" s="32"/>
    </row>
    <row r="11" spans="1:41" ht="28.5" x14ac:dyDescent="0.45">
      <c r="B11" s="4"/>
      <c r="K11" s="9" t="s">
        <v>0</v>
      </c>
      <c r="L11" s="7">
        <v>57.91</v>
      </c>
      <c r="M11" s="25">
        <f t="shared" ref="M11:M19" si="0">L11/$L$13</f>
        <v>0.38709893048128341</v>
      </c>
      <c r="N11" s="5">
        <f t="shared" ref="N11:N19" si="1">L11</f>
        <v>57.91</v>
      </c>
      <c r="O11" s="8">
        <v>252.25084000000001</v>
      </c>
      <c r="Q11" s="16">
        <f>L11*SIN(RADIANS(O11))</f>
        <v>-55.153499582711682</v>
      </c>
      <c r="R11" s="16">
        <f t="shared" ref="R11:R19" si="2">L11*COS(RADIANS(O11))</f>
        <v>-17.653882966073549</v>
      </c>
      <c r="S11" s="16"/>
      <c r="T11" s="30"/>
      <c r="U11" s="30">
        <v>88</v>
      </c>
      <c r="V11" s="29">
        <f t="shared" ref="V11:V18" si="3">T11*365.25+U11</f>
        <v>88</v>
      </c>
      <c r="X11" s="28">
        <f t="shared" ref="X11:X19" si="4">360/V11</f>
        <v>4.0909090909090908</v>
      </c>
      <c r="Y11" s="9">
        <f t="shared" ref="Y11:Y19" si="5">O11+$G$4*X11</f>
        <v>28884.523567272729</v>
      </c>
      <c r="Z11" s="15">
        <f>(Y11-INT(Y11/360)*360)</f>
        <v>84.523567272728542</v>
      </c>
      <c r="AA11" s="9"/>
      <c r="AB11" s="16">
        <f>L11*-SIN(RADIANS(Z11))</f>
        <v>-57.645672009006283</v>
      </c>
      <c r="AC11" s="16">
        <f>L11*COS(RADIANS(Z11))</f>
        <v>5.5267168038600278</v>
      </c>
      <c r="AD11" s="9"/>
      <c r="AE11" s="17">
        <v>2439.7640000000001</v>
      </c>
      <c r="AF11" s="31">
        <v>2440</v>
      </c>
      <c r="AG11" s="9">
        <f>AF11*2</f>
        <v>4880</v>
      </c>
      <c r="AH11" s="15">
        <f t="shared" ref="AH11:AH19" si="6">AG11/10000</f>
        <v>0.48799999999999999</v>
      </c>
      <c r="AM11" s="9"/>
      <c r="AN11" s="32"/>
      <c r="AO11" s="32"/>
    </row>
    <row r="12" spans="1:41" ht="28.5" x14ac:dyDescent="0.45">
      <c r="B12" s="4"/>
      <c r="K12" s="9" t="s">
        <v>1</v>
      </c>
      <c r="L12" s="7">
        <v>108.21</v>
      </c>
      <c r="M12" s="25">
        <f t="shared" si="0"/>
        <v>0.72332887700534754</v>
      </c>
      <c r="N12" s="5">
        <f t="shared" si="1"/>
        <v>108.21</v>
      </c>
      <c r="O12" s="8">
        <v>181.97972999999999</v>
      </c>
      <c r="Q12" s="16">
        <f t="shared" ref="Q12:Q19" si="7">L12*SIN(RADIANS(O12))</f>
        <v>-3.7382152799316821</v>
      </c>
      <c r="R12" s="16">
        <f t="shared" si="2"/>
        <v>-108.14541065861687</v>
      </c>
      <c r="S12" s="16"/>
      <c r="T12" s="30"/>
      <c r="U12" s="30">
        <v>225</v>
      </c>
      <c r="V12" s="29">
        <f t="shared" si="3"/>
        <v>225</v>
      </c>
      <c r="X12" s="28">
        <f t="shared" si="4"/>
        <v>1.6</v>
      </c>
      <c r="Y12" s="9">
        <f t="shared" si="5"/>
        <v>11380.379730000001</v>
      </c>
      <c r="Z12" s="15">
        <f t="shared" ref="Z12:Z19" si="8">(Y12-INT(Y12/360)*360)</f>
        <v>220.37973000000056</v>
      </c>
      <c r="AA12" s="9"/>
      <c r="AB12" s="16">
        <f>L12*-SIN(RADIANS(Z12))</f>
        <v>70.103896634844943</v>
      </c>
      <c r="AC12" s="16">
        <f t="shared" ref="AC12:AC19" si="9">L12*COS(RADIANS(Z12))</f>
        <v>-82.430866649641459</v>
      </c>
      <c r="AD12" s="9"/>
      <c r="AE12" s="17">
        <v>6051.59</v>
      </c>
      <c r="AF12" s="31">
        <v>6052</v>
      </c>
      <c r="AG12" s="9">
        <f t="shared" ref="AG12:AG19" si="10">AF12*2</f>
        <v>12104</v>
      </c>
      <c r="AH12" s="15">
        <f t="shared" si="6"/>
        <v>1.2103999999999999</v>
      </c>
      <c r="AM12" s="9"/>
      <c r="AN12" s="32"/>
      <c r="AO12" s="32"/>
    </row>
    <row r="13" spans="1:41" ht="28.5" x14ac:dyDescent="0.45">
      <c r="B13" s="4"/>
      <c r="K13" s="9" t="s">
        <v>2</v>
      </c>
      <c r="L13" s="7">
        <v>149.6</v>
      </c>
      <c r="M13" s="25">
        <f t="shared" si="0"/>
        <v>1</v>
      </c>
      <c r="N13" s="5">
        <f t="shared" si="1"/>
        <v>149.6</v>
      </c>
      <c r="O13" s="8">
        <v>100.46435</v>
      </c>
      <c r="Q13" s="16">
        <f t="shared" si="7"/>
        <v>147.11186865305419</v>
      </c>
      <c r="R13" s="16">
        <f t="shared" si="2"/>
        <v>-27.170905421176755</v>
      </c>
      <c r="S13" s="16"/>
      <c r="T13" s="30"/>
      <c r="U13" s="30">
        <v>365</v>
      </c>
      <c r="V13" s="29">
        <f t="shared" si="3"/>
        <v>365</v>
      </c>
      <c r="X13" s="28">
        <f t="shared" si="4"/>
        <v>0.98630136986301364</v>
      </c>
      <c r="Y13" s="9">
        <f t="shared" si="5"/>
        <v>7003.5876376712331</v>
      </c>
      <c r="Z13" s="15">
        <f t="shared" si="8"/>
        <v>163.5876376712331</v>
      </c>
      <c r="AA13" s="9"/>
      <c r="AB13" s="16">
        <f t="shared" ref="AB13:AB19" si="11">L13*-SIN(RADIANS(Z13))</f>
        <v>-42.269245884478984</v>
      </c>
      <c r="AC13" s="16">
        <f t="shared" si="9"/>
        <v>-143.50425377791927</v>
      </c>
      <c r="AD13" s="9"/>
      <c r="AE13" s="17">
        <v>6378.15</v>
      </c>
      <c r="AF13" s="31">
        <v>6371</v>
      </c>
      <c r="AG13" s="9">
        <f t="shared" si="10"/>
        <v>12742</v>
      </c>
      <c r="AH13" s="15">
        <f t="shared" si="6"/>
        <v>1.2742</v>
      </c>
      <c r="AM13" s="9"/>
      <c r="AN13" s="32"/>
      <c r="AO13" s="32"/>
    </row>
    <row r="14" spans="1:41" ht="28.5" x14ac:dyDescent="0.45">
      <c r="B14" s="4"/>
      <c r="K14" s="9" t="s">
        <v>3</v>
      </c>
      <c r="L14" s="7">
        <v>227.94</v>
      </c>
      <c r="M14" s="25">
        <f t="shared" si="0"/>
        <v>1.5236631016042781</v>
      </c>
      <c r="N14" s="5">
        <f t="shared" si="1"/>
        <v>227.94</v>
      </c>
      <c r="O14" s="8">
        <v>355.45332000000002</v>
      </c>
      <c r="Q14" s="16">
        <f t="shared" si="7"/>
        <v>-18.069095058216771</v>
      </c>
      <c r="R14" s="16">
        <f t="shared" si="2"/>
        <v>227.22269121673813</v>
      </c>
      <c r="S14" s="16"/>
      <c r="T14" s="30"/>
      <c r="U14" s="30">
        <v>687</v>
      </c>
      <c r="V14" s="29">
        <f t="shared" si="3"/>
        <v>687</v>
      </c>
      <c r="X14" s="28">
        <f t="shared" si="4"/>
        <v>0.5240174672489083</v>
      </c>
      <c r="Y14" s="9">
        <f t="shared" si="5"/>
        <v>4023.0515732751091</v>
      </c>
      <c r="Z14" s="15">
        <f t="shared" si="8"/>
        <v>63.051573275109149</v>
      </c>
      <c r="AA14" s="9"/>
      <c r="AB14" s="16">
        <f t="shared" si="11"/>
        <v>-203.18909194514339</v>
      </c>
      <c r="AC14" s="16">
        <f t="shared" si="9"/>
        <v>103.29974111539713</v>
      </c>
      <c r="AD14" s="9"/>
      <c r="AE14" s="14">
        <v>3397</v>
      </c>
      <c r="AF14" s="31">
        <v>3397</v>
      </c>
      <c r="AG14" s="9">
        <f t="shared" si="10"/>
        <v>6794</v>
      </c>
      <c r="AH14" s="15">
        <f t="shared" si="6"/>
        <v>0.6794</v>
      </c>
      <c r="AM14" s="9"/>
      <c r="AN14" s="32"/>
      <c r="AO14" s="32"/>
    </row>
    <row r="15" spans="1:41" ht="28.5" x14ac:dyDescent="0.45">
      <c r="B15" s="4"/>
      <c r="K15" s="9" t="s">
        <v>4</v>
      </c>
      <c r="L15" s="7">
        <v>778.34</v>
      </c>
      <c r="M15" s="25">
        <f t="shared" si="0"/>
        <v>5.2028074866310163</v>
      </c>
      <c r="N15" s="5">
        <f t="shared" si="1"/>
        <v>778.34</v>
      </c>
      <c r="O15" s="8">
        <v>34.404380000000003</v>
      </c>
      <c r="Q15" s="16">
        <f t="shared" si="7"/>
        <v>439.78551085059951</v>
      </c>
      <c r="R15" s="16">
        <f t="shared" si="2"/>
        <v>642.18522253776382</v>
      </c>
      <c r="S15" s="16"/>
      <c r="T15" s="30">
        <v>11</v>
      </c>
      <c r="U15" s="30">
        <v>314</v>
      </c>
      <c r="V15" s="29">
        <f t="shared" si="3"/>
        <v>4331.75</v>
      </c>
      <c r="X15" s="28">
        <f t="shared" si="4"/>
        <v>8.3107289201823739E-2</v>
      </c>
      <c r="Y15" s="9">
        <f t="shared" si="5"/>
        <v>616.07229712356434</v>
      </c>
      <c r="Z15" s="15">
        <f t="shared" si="8"/>
        <v>256.07229712356434</v>
      </c>
      <c r="AA15" s="9"/>
      <c r="AB15" s="16">
        <f t="shared" si="11"/>
        <v>755.456972369705</v>
      </c>
      <c r="AC15" s="16">
        <f t="shared" si="9"/>
        <v>-187.34438475171567</v>
      </c>
      <c r="AD15" s="9"/>
      <c r="AE15" s="17">
        <v>71492.679999999993</v>
      </c>
      <c r="AF15" s="31">
        <v>71493</v>
      </c>
      <c r="AG15" s="9">
        <f t="shared" si="10"/>
        <v>142986</v>
      </c>
      <c r="AH15" s="15">
        <f t="shared" si="6"/>
        <v>14.2986</v>
      </c>
      <c r="AM15" s="9"/>
      <c r="AN15" s="32"/>
      <c r="AO15" s="32"/>
    </row>
    <row r="16" spans="1:41" ht="28.5" x14ac:dyDescent="0.45">
      <c r="B16" s="4"/>
      <c r="K16" s="9" t="s">
        <v>5</v>
      </c>
      <c r="L16" s="7">
        <v>1427.01</v>
      </c>
      <c r="M16" s="25">
        <f t="shared" si="0"/>
        <v>9.5388368983957221</v>
      </c>
      <c r="N16" s="5">
        <f t="shared" si="1"/>
        <v>1427.01</v>
      </c>
      <c r="O16" s="8">
        <v>49.944319999999998</v>
      </c>
      <c r="Q16" s="16">
        <f t="shared" si="7"/>
        <v>1092.2611678565243</v>
      </c>
      <c r="R16" s="16">
        <f t="shared" si="2"/>
        <v>918.32623903093486</v>
      </c>
      <c r="S16" s="16"/>
      <c r="T16" s="30">
        <v>29</v>
      </c>
      <c r="U16" s="30">
        <v>167</v>
      </c>
      <c r="V16" s="29">
        <f t="shared" si="3"/>
        <v>10759.25</v>
      </c>
      <c r="X16" s="28">
        <f t="shared" si="4"/>
        <v>3.3459581290517459E-2</v>
      </c>
      <c r="Y16" s="9">
        <f>O16+$G$4*X16</f>
        <v>284.12792945233167</v>
      </c>
      <c r="Z16" s="15">
        <f t="shared" si="8"/>
        <v>284.12792945233167</v>
      </c>
      <c r="AA16" s="9"/>
      <c r="AB16" s="16">
        <f t="shared" si="11"/>
        <v>1383.847438680923</v>
      </c>
      <c r="AC16" s="16">
        <f t="shared" si="9"/>
        <v>348.31567084506685</v>
      </c>
      <c r="AD16" s="9"/>
      <c r="AE16" s="17">
        <v>60267.14</v>
      </c>
      <c r="AF16" s="31">
        <v>60267</v>
      </c>
      <c r="AG16" s="9">
        <f t="shared" si="10"/>
        <v>120534</v>
      </c>
      <c r="AH16" s="15">
        <f t="shared" si="6"/>
        <v>12.0534</v>
      </c>
      <c r="AM16" s="9"/>
      <c r="AN16" s="32"/>
      <c r="AO16" s="32"/>
    </row>
    <row r="17" spans="2:39" ht="28.5" x14ac:dyDescent="0.45">
      <c r="B17" s="4"/>
      <c r="K17" s="9" t="s">
        <v>6</v>
      </c>
      <c r="L17" s="7">
        <v>2884</v>
      </c>
      <c r="M17" s="25">
        <f t="shared" si="0"/>
        <v>19.27807486631016</v>
      </c>
      <c r="N17" s="5">
        <f t="shared" si="1"/>
        <v>2884</v>
      </c>
      <c r="O17" s="8">
        <v>313.23218000000003</v>
      </c>
      <c r="Q17" s="16">
        <f t="shared" si="7"/>
        <v>-2101.2363675231427</v>
      </c>
      <c r="R17" s="16">
        <f t="shared" si="2"/>
        <v>1975.4143180098065</v>
      </c>
      <c r="S17" s="16"/>
      <c r="T17" s="30">
        <v>84</v>
      </c>
      <c r="U17" s="30">
        <v>245</v>
      </c>
      <c r="V17" s="29">
        <f t="shared" si="3"/>
        <v>30926</v>
      </c>
      <c r="X17" s="28">
        <f t="shared" si="4"/>
        <v>1.1640690680980404E-2</v>
      </c>
      <c r="Y17" s="9">
        <f t="shared" si="5"/>
        <v>394.7053740761819</v>
      </c>
      <c r="Z17" s="15">
        <f t="shared" si="8"/>
        <v>34.705374076181897</v>
      </c>
      <c r="AA17" s="9"/>
      <c r="AB17" s="16">
        <f t="shared" si="11"/>
        <v>-1642.0245330125877</v>
      </c>
      <c r="AC17" s="16">
        <f t="shared" si="9"/>
        <v>2370.909410539507</v>
      </c>
      <c r="AD17" s="9"/>
      <c r="AE17" s="14">
        <v>25559</v>
      </c>
      <c r="AF17" s="31">
        <v>25559</v>
      </c>
      <c r="AG17" s="9">
        <f t="shared" si="10"/>
        <v>51118</v>
      </c>
      <c r="AH17" s="15">
        <f t="shared" si="6"/>
        <v>5.1117999999999997</v>
      </c>
      <c r="AI17" s="9"/>
      <c r="AJ17" s="9"/>
      <c r="AK17" s="9"/>
      <c r="AL17" s="9"/>
      <c r="AM17" s="9"/>
    </row>
    <row r="18" spans="2:39" ht="28.5" x14ac:dyDescent="0.45">
      <c r="B18" s="4"/>
      <c r="K18" s="9" t="s">
        <v>7</v>
      </c>
      <c r="L18" s="7">
        <v>4509</v>
      </c>
      <c r="M18" s="25">
        <f t="shared" si="0"/>
        <v>30.140374331550802</v>
      </c>
      <c r="N18" s="5">
        <f t="shared" si="1"/>
        <v>4509</v>
      </c>
      <c r="O18" s="8">
        <v>304.88002999999998</v>
      </c>
      <c r="Q18" s="16">
        <f t="shared" si="7"/>
        <v>-3698.963754975578</v>
      </c>
      <c r="R18" s="16">
        <f t="shared" si="2"/>
        <v>2578.5166548573952</v>
      </c>
      <c r="S18" s="16"/>
      <c r="T18" s="30">
        <v>165</v>
      </c>
      <c r="U18" s="30">
        <v>179</v>
      </c>
      <c r="V18" s="29">
        <f t="shared" si="3"/>
        <v>60445.25</v>
      </c>
      <c r="X18" s="28">
        <f t="shared" si="4"/>
        <v>5.9558029787286845E-3</v>
      </c>
      <c r="Y18" s="9">
        <f t="shared" si="5"/>
        <v>346.56469504812202</v>
      </c>
      <c r="Z18" s="15">
        <f t="shared" si="8"/>
        <v>346.56469504812202</v>
      </c>
      <c r="AA18" s="9"/>
      <c r="AB18" s="16">
        <f t="shared" si="11"/>
        <v>1047.6538492009015</v>
      </c>
      <c r="AC18" s="16">
        <f t="shared" si="9"/>
        <v>4385.6017160994606</v>
      </c>
      <c r="AD18" s="9"/>
      <c r="AE18" s="14">
        <v>24764</v>
      </c>
      <c r="AF18" s="31">
        <v>24764</v>
      </c>
      <c r="AG18" s="9">
        <f t="shared" si="10"/>
        <v>49528</v>
      </c>
      <c r="AH18" s="15">
        <f t="shared" si="6"/>
        <v>4.9527999999999999</v>
      </c>
    </row>
    <row r="19" spans="2:39" ht="28.5" x14ac:dyDescent="0.45">
      <c r="B19" s="4"/>
      <c r="K19" s="9" t="s">
        <v>8</v>
      </c>
      <c r="L19" s="7">
        <v>5968</v>
      </c>
      <c r="M19" s="25">
        <f t="shared" si="0"/>
        <v>39.893048128342251</v>
      </c>
      <c r="N19" s="5">
        <f t="shared" si="1"/>
        <v>5968</v>
      </c>
      <c r="O19" s="8">
        <v>238.92881</v>
      </c>
      <c r="Q19" s="16">
        <f t="shared" si="7"/>
        <v>-5111.7513722358472</v>
      </c>
      <c r="R19" s="16">
        <f t="shared" si="2"/>
        <v>-3080.100957508525</v>
      </c>
      <c r="S19" s="16"/>
      <c r="T19" s="30">
        <v>247</v>
      </c>
      <c r="U19" s="30">
        <v>256</v>
      </c>
      <c r="V19" s="29">
        <f>T19*365.25+U19</f>
        <v>90472.75</v>
      </c>
      <c r="X19" s="28">
        <f t="shared" si="4"/>
        <v>3.9790986788839737E-3</v>
      </c>
      <c r="Y19" s="9">
        <f t="shared" si="5"/>
        <v>266.77852165350896</v>
      </c>
      <c r="Z19" s="15">
        <f t="shared" si="8"/>
        <v>266.77852165350896</v>
      </c>
      <c r="AA19" s="9"/>
      <c r="AB19" s="16">
        <f t="shared" si="11"/>
        <v>5958.5691774574179</v>
      </c>
      <c r="AC19" s="16">
        <f t="shared" si="9"/>
        <v>-335.37644141238923</v>
      </c>
      <c r="AD19" s="9"/>
      <c r="AE19" s="14">
        <v>2374</v>
      </c>
      <c r="AF19" s="31">
        <v>2374</v>
      </c>
      <c r="AG19" s="9">
        <f t="shared" si="10"/>
        <v>4748</v>
      </c>
      <c r="AH19" s="15">
        <f t="shared" si="6"/>
        <v>0.4748</v>
      </c>
    </row>
    <row r="20" spans="2:39" ht="28.5" x14ac:dyDescent="0.45">
      <c r="B20" s="4"/>
    </row>
    <row r="21" spans="2:39" ht="28.5" x14ac:dyDescent="0.45">
      <c r="B21" s="4"/>
    </row>
    <row r="22" spans="2:39" ht="28.5" x14ac:dyDescent="0.45">
      <c r="B22" s="4"/>
      <c r="K22" s="49" t="s">
        <v>82</v>
      </c>
    </row>
    <row r="23" spans="2:39" ht="28.5" x14ac:dyDescent="0.45">
      <c r="B23" s="4"/>
      <c r="K23" t="s">
        <v>83</v>
      </c>
    </row>
    <row r="24" spans="2:39" ht="28.5" x14ac:dyDescent="0.45">
      <c r="B24" s="4"/>
      <c r="K24" s="51" t="s">
        <v>113</v>
      </c>
      <c r="L24" s="51" t="s">
        <v>114</v>
      </c>
      <c r="M24" s="51"/>
      <c r="N24" s="51" t="s">
        <v>112</v>
      </c>
      <c r="O24" s="51"/>
    </row>
    <row r="25" spans="2:39" x14ac:dyDescent="0.25">
      <c r="K25" s="51" t="s">
        <v>62</v>
      </c>
      <c r="L25" s="52" t="s">
        <v>63</v>
      </c>
      <c r="M25" s="51"/>
      <c r="N25" s="53" t="s">
        <v>107</v>
      </c>
      <c r="O25" s="53" t="s">
        <v>108</v>
      </c>
    </row>
    <row r="26" spans="2:39" x14ac:dyDescent="0.25">
      <c r="K26" s="51" t="s">
        <v>64</v>
      </c>
      <c r="L26" s="52" t="s">
        <v>109</v>
      </c>
      <c r="M26" s="51"/>
      <c r="N26" s="53" t="s">
        <v>84</v>
      </c>
      <c r="O26" s="53" t="s">
        <v>85</v>
      </c>
    </row>
    <row r="27" spans="2:39" x14ac:dyDescent="0.25">
      <c r="K27" s="51" t="s">
        <v>65</v>
      </c>
      <c r="L27" s="52" t="s">
        <v>28</v>
      </c>
      <c r="M27" s="51"/>
      <c r="N27" s="53" t="s">
        <v>86</v>
      </c>
      <c r="O27" s="53" t="s">
        <v>87</v>
      </c>
    </row>
    <row r="28" spans="2:39" x14ac:dyDescent="0.25">
      <c r="K28" s="51" t="s">
        <v>66</v>
      </c>
      <c r="L28" s="52" t="s">
        <v>30</v>
      </c>
      <c r="M28" s="51"/>
      <c r="N28" s="53" t="s">
        <v>88</v>
      </c>
      <c r="O28" s="53" t="s">
        <v>89</v>
      </c>
    </row>
    <row r="29" spans="2:39" x14ac:dyDescent="0.25">
      <c r="H29" s="1"/>
      <c r="K29" s="51" t="s">
        <v>67</v>
      </c>
      <c r="L29" s="52" t="s">
        <v>68</v>
      </c>
      <c r="M29" s="51"/>
      <c r="N29" s="53" t="s">
        <v>90</v>
      </c>
      <c r="O29" s="53" t="s">
        <v>91</v>
      </c>
    </row>
    <row r="30" spans="2:39" x14ac:dyDescent="0.25">
      <c r="C30" t="s">
        <v>61</v>
      </c>
      <c r="H30" s="62">
        <f>C4</f>
        <v>43525</v>
      </c>
      <c r="K30" s="51" t="s">
        <v>69</v>
      </c>
      <c r="L30" s="52" t="s">
        <v>31</v>
      </c>
      <c r="M30" s="51"/>
      <c r="N30" s="53" t="s">
        <v>92</v>
      </c>
      <c r="O30" s="53" t="s">
        <v>93</v>
      </c>
    </row>
    <row r="31" spans="2:39" x14ac:dyDescent="0.25">
      <c r="H31" s="1"/>
      <c r="K31" s="51" t="s">
        <v>70</v>
      </c>
      <c r="L31" s="52" t="s">
        <v>33</v>
      </c>
      <c r="M31" s="51"/>
      <c r="N31" s="53" t="s">
        <v>94</v>
      </c>
      <c r="O31" s="53" t="s">
        <v>95</v>
      </c>
    </row>
    <row r="32" spans="2:39" x14ac:dyDescent="0.25">
      <c r="H32" s="1"/>
      <c r="K32" s="51" t="s">
        <v>71</v>
      </c>
      <c r="L32" s="52" t="s">
        <v>72</v>
      </c>
      <c r="M32" s="51"/>
      <c r="N32" s="53" t="s">
        <v>96</v>
      </c>
      <c r="O32" s="53" t="s">
        <v>97</v>
      </c>
    </row>
    <row r="33" spans="8:29" x14ac:dyDescent="0.25">
      <c r="H33" s="1"/>
      <c r="K33" s="51" t="s">
        <v>73</v>
      </c>
      <c r="L33" s="52" t="s">
        <v>35</v>
      </c>
      <c r="M33" s="51"/>
      <c r="N33" s="53" t="s">
        <v>98</v>
      </c>
      <c r="O33" s="53" t="s">
        <v>99</v>
      </c>
    </row>
    <row r="34" spans="8:29" x14ac:dyDescent="0.25">
      <c r="H34" s="1"/>
      <c r="K34" s="51" t="s">
        <v>74</v>
      </c>
      <c r="L34" s="54" t="s">
        <v>75</v>
      </c>
      <c r="M34" s="51"/>
      <c r="N34" s="53" t="s">
        <v>100</v>
      </c>
      <c r="O34" s="53" t="s">
        <v>101</v>
      </c>
    </row>
    <row r="35" spans="8:29" x14ac:dyDescent="0.25">
      <c r="H35" s="1"/>
      <c r="K35" s="51" t="s">
        <v>76</v>
      </c>
      <c r="L35" s="52" t="s">
        <v>37</v>
      </c>
      <c r="M35" s="51"/>
      <c r="N35" s="53" t="s">
        <v>102</v>
      </c>
      <c r="O35" s="53" t="s">
        <v>103</v>
      </c>
    </row>
    <row r="36" spans="8:29" x14ac:dyDescent="0.25">
      <c r="H36" s="1"/>
      <c r="K36" s="51" t="s">
        <v>77</v>
      </c>
      <c r="L36" s="52" t="s">
        <v>78</v>
      </c>
      <c r="M36" s="51"/>
      <c r="N36" s="53" t="s">
        <v>104</v>
      </c>
      <c r="O36" s="53" t="s">
        <v>89</v>
      </c>
    </row>
    <row r="37" spans="8:29" x14ac:dyDescent="0.25">
      <c r="H37" s="1"/>
      <c r="K37" s="51" t="s">
        <v>111</v>
      </c>
      <c r="L37" s="52" t="s">
        <v>110</v>
      </c>
      <c r="M37" s="51"/>
      <c r="N37" s="53" t="s">
        <v>105</v>
      </c>
      <c r="O37" s="53" t="s">
        <v>106</v>
      </c>
    </row>
    <row r="41" spans="8:29" x14ac:dyDescent="0.25">
      <c r="K41" s="48" t="s">
        <v>22</v>
      </c>
      <c r="L41" s="46">
        <f>9.46*10000000</f>
        <v>94600000.000000015</v>
      </c>
      <c r="M41" t="s">
        <v>23</v>
      </c>
    </row>
    <row r="42" spans="8:29" x14ac:dyDescent="0.25">
      <c r="I42" s="2"/>
      <c r="Q42" s="50"/>
    </row>
    <row r="43" spans="8:29" x14ac:dyDescent="0.25">
      <c r="I43" s="2"/>
      <c r="K43" s="51"/>
      <c r="L43" s="51"/>
      <c r="M43" s="51" t="s">
        <v>21</v>
      </c>
      <c r="N43" s="51" t="s">
        <v>13</v>
      </c>
      <c r="O43" s="51" t="s">
        <v>24</v>
      </c>
      <c r="Q43" s="56"/>
    </row>
    <row r="44" spans="8:29" x14ac:dyDescent="0.25">
      <c r="I44" s="2"/>
      <c r="K44" s="51" t="s">
        <v>22</v>
      </c>
      <c r="L44" s="51"/>
      <c r="M44" s="51">
        <v>1</v>
      </c>
      <c r="N44" s="51">
        <f>M44*$L$41</f>
        <v>94600000.000000015</v>
      </c>
      <c r="O44" s="51">
        <f>N44/1000</f>
        <v>94600.000000000015</v>
      </c>
      <c r="Q44" s="56"/>
    </row>
    <row r="45" spans="8:29" x14ac:dyDescent="0.25">
      <c r="I45" s="2"/>
      <c r="Q45" s="56"/>
    </row>
    <row r="46" spans="8:29" x14ac:dyDescent="0.25">
      <c r="I46" s="2"/>
      <c r="Q46" s="56"/>
      <c r="AB46" s="22" t="s">
        <v>119</v>
      </c>
      <c r="AC46" s="59">
        <f>C4</f>
        <v>43525</v>
      </c>
    </row>
    <row r="47" spans="8:29" x14ac:dyDescent="0.25">
      <c r="I47" s="2"/>
      <c r="K47" s="48" t="s">
        <v>81</v>
      </c>
      <c r="Q47" s="22" t="s">
        <v>119</v>
      </c>
      <c r="R47" s="59">
        <v>36526</v>
      </c>
      <c r="S47" t="s">
        <v>120</v>
      </c>
    </row>
    <row r="48" spans="8:29" x14ac:dyDescent="0.25">
      <c r="I48" s="2"/>
      <c r="Q48" s="56"/>
    </row>
    <row r="49" spans="9:17" x14ac:dyDescent="0.25">
      <c r="I49" s="2"/>
      <c r="Q49" s="56"/>
    </row>
    <row r="50" spans="9:17" x14ac:dyDescent="0.25">
      <c r="I50" s="2"/>
      <c r="K50" s="51" t="s">
        <v>115</v>
      </c>
      <c r="L50" s="51" t="s">
        <v>114</v>
      </c>
      <c r="M50" s="51" t="s">
        <v>21</v>
      </c>
      <c r="N50" s="51" t="s">
        <v>13</v>
      </c>
      <c r="O50" s="51" t="s">
        <v>24</v>
      </c>
      <c r="Q50" s="56"/>
    </row>
    <row r="51" spans="9:17" x14ac:dyDescent="0.25">
      <c r="I51" s="2"/>
      <c r="K51" s="51" t="s">
        <v>79</v>
      </c>
      <c r="L51" s="51" t="s">
        <v>116</v>
      </c>
      <c r="M51" s="51">
        <v>4.34</v>
      </c>
      <c r="N51" s="51">
        <f t="shared" ref="N51:N59" si="12">M51*$L$41</f>
        <v>410564000.00000006</v>
      </c>
      <c r="O51" s="51">
        <f t="shared" ref="O51:O52" si="13">N51/1000</f>
        <v>410564.00000000006</v>
      </c>
      <c r="Q51" s="56"/>
    </row>
    <row r="52" spans="9:17" x14ac:dyDescent="0.25">
      <c r="K52" s="51" t="s">
        <v>38</v>
      </c>
      <c r="L52" s="51" t="s">
        <v>80</v>
      </c>
      <c r="M52" s="51">
        <v>8.6</v>
      </c>
      <c r="N52" s="51">
        <f t="shared" si="12"/>
        <v>813560000.00000012</v>
      </c>
      <c r="O52" s="51">
        <f t="shared" si="13"/>
        <v>813560.00000000012</v>
      </c>
      <c r="Q52" s="56"/>
    </row>
    <row r="53" spans="9:17" x14ac:dyDescent="0.25">
      <c r="K53" s="51" t="s">
        <v>20</v>
      </c>
      <c r="L53" s="51" t="s">
        <v>31</v>
      </c>
      <c r="M53" s="51">
        <v>77.5</v>
      </c>
      <c r="N53" s="51">
        <f t="shared" si="12"/>
        <v>7331500000.000001</v>
      </c>
      <c r="O53" s="51">
        <f>N53/1000</f>
        <v>7331500.0000000009</v>
      </c>
      <c r="Q53" s="56"/>
    </row>
    <row r="54" spans="9:17" x14ac:dyDescent="0.25">
      <c r="K54" s="55" t="s">
        <v>25</v>
      </c>
      <c r="L54" s="51" t="s">
        <v>26</v>
      </c>
      <c r="M54" s="51">
        <v>65.8</v>
      </c>
      <c r="N54" s="51">
        <f t="shared" si="12"/>
        <v>6224680000.000001</v>
      </c>
      <c r="O54" s="51">
        <f>N54/1000</f>
        <v>6224680.0000000009</v>
      </c>
      <c r="Q54" s="56"/>
    </row>
    <row r="55" spans="9:17" x14ac:dyDescent="0.25">
      <c r="K55" s="55" t="s">
        <v>27</v>
      </c>
      <c r="L55" s="51" t="s">
        <v>28</v>
      </c>
      <c r="M55" s="51">
        <v>67</v>
      </c>
      <c r="N55" s="51">
        <f t="shared" si="12"/>
        <v>6338200000.000001</v>
      </c>
      <c r="O55" s="51">
        <f t="shared" ref="O55:O59" si="14">N55/1000</f>
        <v>6338200.0000000009</v>
      </c>
    </row>
    <row r="56" spans="9:17" x14ac:dyDescent="0.25">
      <c r="K56" s="51" t="s">
        <v>29</v>
      </c>
      <c r="L56" s="51" t="s">
        <v>30</v>
      </c>
      <c r="M56" s="51">
        <v>34</v>
      </c>
      <c r="N56" s="51">
        <f t="shared" si="12"/>
        <v>3216400000.0000005</v>
      </c>
      <c r="O56" s="51">
        <f t="shared" si="14"/>
        <v>3216400.0000000005</v>
      </c>
    </row>
    <row r="57" spans="9:17" x14ac:dyDescent="0.25">
      <c r="K57" s="51" t="s">
        <v>32</v>
      </c>
      <c r="L57" s="51" t="s">
        <v>33</v>
      </c>
      <c r="M57" s="51">
        <v>262</v>
      </c>
      <c r="N57" s="51">
        <f t="shared" si="12"/>
        <v>24785200000.000004</v>
      </c>
      <c r="O57" s="51">
        <f t="shared" si="14"/>
        <v>24785200.000000004</v>
      </c>
    </row>
    <row r="58" spans="9:17" x14ac:dyDescent="0.25">
      <c r="K58" s="51" t="s">
        <v>34</v>
      </c>
      <c r="L58" s="51" t="s">
        <v>35</v>
      </c>
      <c r="M58" s="51">
        <v>600</v>
      </c>
      <c r="N58" s="51">
        <f t="shared" si="12"/>
        <v>56760000000.000008</v>
      </c>
      <c r="O58" s="51">
        <f t="shared" si="14"/>
        <v>56760000.000000007</v>
      </c>
    </row>
    <row r="59" spans="9:17" x14ac:dyDescent="0.25">
      <c r="K59" s="51" t="s">
        <v>36</v>
      </c>
      <c r="L59" s="51" t="s">
        <v>37</v>
      </c>
      <c r="M59" s="51">
        <v>224</v>
      </c>
      <c r="N59" s="51">
        <f t="shared" si="12"/>
        <v>21190400000.000004</v>
      </c>
      <c r="O59" s="51">
        <f t="shared" si="14"/>
        <v>21190400.000000004</v>
      </c>
    </row>
    <row r="68" spans="3:19" x14ac:dyDescent="0.25">
      <c r="P68" s="1"/>
      <c r="Q68" s="24"/>
      <c r="R68" s="24"/>
      <c r="S68" s="2"/>
    </row>
    <row r="69" spans="3:19" x14ac:dyDescent="0.25">
      <c r="P69" s="1"/>
      <c r="Q69" s="24"/>
      <c r="R69" s="24"/>
      <c r="S69" s="2"/>
    </row>
    <row r="70" spans="3:19" x14ac:dyDescent="0.25">
      <c r="P70" s="1"/>
      <c r="Q70" s="24"/>
      <c r="R70" s="24"/>
      <c r="S70" s="2"/>
    </row>
    <row r="71" spans="3:19" x14ac:dyDescent="0.25">
      <c r="C71" t="s">
        <v>60</v>
      </c>
      <c r="H71" s="62">
        <f>C4</f>
        <v>43525</v>
      </c>
      <c r="K71" t="s">
        <v>61</v>
      </c>
      <c r="P71" s="1"/>
      <c r="Q71" s="59">
        <f>C4</f>
        <v>43525</v>
      </c>
      <c r="R71" s="24"/>
      <c r="S71" s="2"/>
    </row>
    <row r="72" spans="3:19" x14ac:dyDescent="0.25">
      <c r="P72" s="1"/>
      <c r="Q72" s="24"/>
      <c r="R72" s="24"/>
      <c r="S72" s="2"/>
    </row>
    <row r="73" spans="3:19" x14ac:dyDescent="0.25">
      <c r="P73" s="1"/>
      <c r="Q73" s="24"/>
      <c r="R73" s="24"/>
      <c r="S73" s="2"/>
    </row>
    <row r="74" spans="3:19" x14ac:dyDescent="0.25">
      <c r="P74" s="1"/>
      <c r="Q74" s="24"/>
      <c r="R74" s="24"/>
      <c r="S74" s="2"/>
    </row>
    <row r="75" spans="3:19" x14ac:dyDescent="0.25">
      <c r="P75" s="1"/>
      <c r="Q75" s="24"/>
      <c r="R75" s="24"/>
      <c r="S75" s="2"/>
    </row>
    <row r="76" spans="3:19" x14ac:dyDescent="0.25">
      <c r="P76" s="1"/>
      <c r="Q76" s="24"/>
      <c r="R76" s="24"/>
      <c r="S76" s="2"/>
    </row>
    <row r="77" spans="3:19" x14ac:dyDescent="0.25">
      <c r="I77" s="5"/>
      <c r="J77" s="6"/>
      <c r="O77" s="37"/>
      <c r="P77" s="1"/>
      <c r="Q77" s="24"/>
      <c r="R77" s="24"/>
      <c r="S77" s="2"/>
    </row>
    <row r="78" spans="3:19" x14ac:dyDescent="0.25">
      <c r="I78" s="5"/>
      <c r="J78" s="6"/>
      <c r="O78" s="37"/>
      <c r="P78" s="1"/>
      <c r="Q78" s="24"/>
      <c r="R78" s="24"/>
      <c r="S78" s="2"/>
    </row>
    <row r="79" spans="3:19" x14ac:dyDescent="0.25">
      <c r="I79" s="5"/>
      <c r="J79" s="6"/>
      <c r="O79" s="37"/>
      <c r="P79" s="1"/>
      <c r="Q79" s="24"/>
      <c r="R79" s="24"/>
      <c r="S79" s="2"/>
    </row>
    <row r="80" spans="3:19" x14ac:dyDescent="0.25">
      <c r="I80" s="5"/>
      <c r="J80" s="6"/>
      <c r="O80" s="37"/>
      <c r="P80" s="1"/>
      <c r="Q80" s="24"/>
      <c r="R80" s="24"/>
      <c r="S80" s="2"/>
    </row>
    <row r="81" spans="12:25" x14ac:dyDescent="0.25">
      <c r="V81" s="39"/>
      <c r="W81" s="47"/>
      <c r="X81" s="47"/>
      <c r="Y81" s="47"/>
    </row>
    <row r="82" spans="12:25" x14ac:dyDescent="0.25">
      <c r="V82" s="39"/>
      <c r="W82" s="47"/>
      <c r="X82" s="47"/>
      <c r="Y82" s="47"/>
    </row>
    <row r="83" spans="12:25" x14ac:dyDescent="0.25">
      <c r="V83" s="47"/>
      <c r="W83" s="47"/>
      <c r="X83" s="47"/>
      <c r="Y83" s="47"/>
    </row>
    <row r="84" spans="12:25" x14ac:dyDescent="0.25">
      <c r="V84" s="47"/>
      <c r="W84" s="47"/>
      <c r="X84" s="47"/>
      <c r="Y84" s="47"/>
    </row>
    <row r="85" spans="12:25" x14ac:dyDescent="0.25">
      <c r="V85" s="47"/>
      <c r="W85" s="47"/>
      <c r="X85" s="47"/>
      <c r="Y85" s="47"/>
    </row>
    <row r="86" spans="12:25" x14ac:dyDescent="0.25">
      <c r="V86" s="47"/>
      <c r="W86" s="47"/>
      <c r="X86" s="47"/>
      <c r="Y86" s="47"/>
    </row>
    <row r="87" spans="12:25" x14ac:dyDescent="0.25">
      <c r="V87" s="47"/>
      <c r="W87" s="47"/>
      <c r="X87" s="47"/>
      <c r="Y87" s="47"/>
    </row>
    <row r="90" spans="12:25" x14ac:dyDescent="0.25">
      <c r="L90" s="41"/>
      <c r="M90" s="41"/>
      <c r="N90" s="41"/>
      <c r="O90" s="40"/>
      <c r="P90" s="40"/>
    </row>
    <row r="91" spans="12:25" x14ac:dyDescent="0.25">
      <c r="L91" s="41"/>
      <c r="M91" s="41"/>
      <c r="N91" s="41"/>
      <c r="O91" s="41"/>
      <c r="P91" s="41"/>
    </row>
    <row r="92" spans="12:25" x14ac:dyDescent="0.25">
      <c r="L92" s="41"/>
      <c r="M92" s="42"/>
      <c r="N92" s="43"/>
      <c r="O92" s="44"/>
      <c r="P92" s="45"/>
    </row>
    <row r="93" spans="12:25" x14ac:dyDescent="0.25">
      <c r="L93" s="41"/>
      <c r="M93" s="42"/>
      <c r="N93" s="43"/>
      <c r="O93" s="44"/>
      <c r="P93" s="45"/>
    </row>
    <row r="94" spans="12:25" x14ac:dyDescent="0.25">
      <c r="L94" s="41"/>
      <c r="M94" s="42"/>
      <c r="N94" s="43"/>
      <c r="O94" s="44"/>
      <c r="P94" s="45"/>
    </row>
    <row r="95" spans="12:25" x14ac:dyDescent="0.25">
      <c r="L95" s="41"/>
      <c r="M95" s="42"/>
      <c r="N95" s="43"/>
      <c r="O95" s="44"/>
      <c r="P95" s="45"/>
    </row>
    <row r="96" spans="12:25" x14ac:dyDescent="0.25">
      <c r="L96" s="41"/>
      <c r="M96" s="42"/>
      <c r="N96" s="43"/>
      <c r="O96" s="44"/>
      <c r="P96" s="45"/>
    </row>
    <row r="97" spans="3:18" x14ac:dyDescent="0.25">
      <c r="L97" s="41"/>
      <c r="M97" s="42"/>
      <c r="N97" s="43"/>
      <c r="O97" s="44"/>
      <c r="P97" s="45"/>
    </row>
    <row r="98" spans="3:18" x14ac:dyDescent="0.25">
      <c r="L98" s="41"/>
      <c r="M98" s="42"/>
      <c r="N98" s="43"/>
      <c r="O98" s="44"/>
      <c r="P98" s="45"/>
    </row>
    <row r="99" spans="3:18" x14ac:dyDescent="0.25">
      <c r="L99" s="41"/>
      <c r="M99" s="42"/>
      <c r="N99" s="43"/>
      <c r="O99" s="44"/>
      <c r="P99" s="45"/>
    </row>
    <row r="100" spans="3:18" x14ac:dyDescent="0.25">
      <c r="L100" s="41"/>
      <c r="M100" s="42"/>
      <c r="N100" s="43"/>
      <c r="O100" s="44"/>
      <c r="P100" s="45"/>
    </row>
    <row r="101" spans="3:18" x14ac:dyDescent="0.25">
      <c r="L101" s="41"/>
      <c r="M101" s="41"/>
      <c r="N101" s="41"/>
      <c r="O101" s="41"/>
      <c r="P101" s="41"/>
    </row>
    <row r="112" spans="3:18" x14ac:dyDescent="0.25">
      <c r="C112" t="s">
        <v>60</v>
      </c>
      <c r="H112" s="62">
        <f>C4</f>
        <v>43525</v>
      </c>
      <c r="K112" t="s">
        <v>61</v>
      </c>
      <c r="R112" s="59">
        <f>C4</f>
        <v>43525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Ingo</dc:creator>
  <cp:lastModifiedBy>Ingo</cp:lastModifiedBy>
  <dcterms:created xsi:type="dcterms:W3CDTF">2018-08-29T13:01:02Z</dcterms:created>
  <dcterms:modified xsi:type="dcterms:W3CDTF">2019-03-04T16:33:48Z</dcterms:modified>
</cp:coreProperties>
</file>