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360" yWindow="105" windowWidth="20115" windowHeight="6915"/>
  </bookViews>
  <sheets>
    <sheet name="Tabelle1" sheetId="1" r:id="rId1"/>
    <sheet name="Tabelle2" sheetId="2" r:id="rId2"/>
    <sheet name="Tabelle3" sheetId="3" r:id="rId3"/>
  </sheets>
  <definedNames>
    <definedName name="Z_84323158_D89D_41EC_B44C_042B5D648DB1_.wvu.Rows" localSheetId="1" hidden="1">Tabelle2!$49:$49</definedName>
  </definedNames>
  <calcPr calcId="145621"/>
  <customWorkbookViews>
    <customWorkbookView name="Ingo - Persönliche Ansicht" guid="{84323158-D89D-41EC-B44C-042B5D648DB1}" mergeInterval="0" personalView="1" maximized="1" xWindow="30" yWindow="32" windowWidth="1329" windowHeight="430" activeSheetId="2" showComments="commIndAndComment"/>
  </customWorkbookViews>
</workbook>
</file>

<file path=xl/calcChain.xml><?xml version="1.0" encoding="utf-8"?>
<calcChain xmlns="http://schemas.openxmlformats.org/spreadsheetml/2006/main">
  <c r="C345" i="2" l="1"/>
  <c r="S345" i="2" l="1"/>
  <c r="C47" i="2" l="1"/>
  <c r="G30" i="2" l="1"/>
  <c r="E30" i="2"/>
  <c r="C45" i="2"/>
  <c r="S115" i="2" l="1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106" i="2"/>
  <c r="S107" i="2"/>
  <c r="S108" i="2"/>
  <c r="S109" i="2"/>
  <c r="S110" i="2"/>
  <c r="S111" i="2"/>
  <c r="S112" i="2"/>
  <c r="S113" i="2"/>
  <c r="S114" i="2"/>
  <c r="S105" i="2"/>
  <c r="C105" i="2" l="1"/>
  <c r="C106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118" i="2"/>
  <c r="N12" i="1" l="1"/>
  <c r="E22" i="2"/>
  <c r="C76" i="2" s="1"/>
  <c r="R32" i="1" s="1"/>
  <c r="G22" i="2"/>
  <c r="E24" i="2"/>
  <c r="F76" i="2" s="1"/>
  <c r="W32" i="1" s="1"/>
  <c r="G24" i="2"/>
  <c r="E26" i="2"/>
  <c r="M76" i="2" s="1"/>
  <c r="C107" i="2"/>
  <c r="C108" i="2"/>
  <c r="C109" i="2"/>
  <c r="C110" i="2"/>
  <c r="C111" i="2"/>
  <c r="C112" i="2"/>
  <c r="C113" i="2"/>
  <c r="C114" i="2"/>
  <c r="C115" i="2"/>
  <c r="C116" i="2"/>
  <c r="C117" i="2"/>
  <c r="J30" i="2" l="1"/>
  <c r="J31" i="2" s="1"/>
  <c r="P12" i="1" s="1"/>
  <c r="G76" i="2"/>
  <c r="X32" i="1" s="1"/>
  <c r="J24" i="2"/>
  <c r="B76" i="2"/>
  <c r="Q32" i="1" s="1"/>
  <c r="J22" i="2"/>
  <c r="S76" i="2" l="1"/>
  <c r="E28" i="2"/>
  <c r="C34" i="2" s="1"/>
  <c r="J32" i="2"/>
  <c r="E32" i="2" s="1"/>
  <c r="D36" i="1" s="1"/>
  <c r="D22" i="1" l="1"/>
  <c r="N38" i="2"/>
  <c r="E34" i="2"/>
  <c r="D38" i="1" s="1"/>
  <c r="J34" i="2"/>
  <c r="J36" i="2" s="1"/>
  <c r="E105" i="2" l="1"/>
  <c r="F105" i="2" s="1"/>
  <c r="E106" i="2"/>
  <c r="F106" i="2" s="1"/>
  <c r="E109" i="2"/>
  <c r="F109" i="2" s="1"/>
  <c r="E113" i="2"/>
  <c r="F113" i="2" s="1"/>
  <c r="E117" i="2"/>
  <c r="F117" i="2" s="1"/>
  <c r="E121" i="2"/>
  <c r="F121" i="2" s="1"/>
  <c r="E125" i="2"/>
  <c r="F125" i="2" s="1"/>
  <c r="E129" i="2"/>
  <c r="F129" i="2" s="1"/>
  <c r="E133" i="2"/>
  <c r="F133" i="2" s="1"/>
  <c r="E137" i="2"/>
  <c r="F137" i="2" s="1"/>
  <c r="E141" i="2"/>
  <c r="F141" i="2" s="1"/>
  <c r="E145" i="2"/>
  <c r="F145" i="2" s="1"/>
  <c r="O145" i="2" s="1"/>
  <c r="P145" i="2" s="1"/>
  <c r="E149" i="2"/>
  <c r="F149" i="2" s="1"/>
  <c r="E153" i="2"/>
  <c r="F153" i="2" s="1"/>
  <c r="O153" i="2" s="1"/>
  <c r="P153" i="2" s="1"/>
  <c r="E112" i="2"/>
  <c r="F112" i="2" s="1"/>
  <c r="E118" i="2"/>
  <c r="F118" i="2" s="1"/>
  <c r="E123" i="2"/>
  <c r="F123" i="2" s="1"/>
  <c r="E128" i="2"/>
  <c r="F128" i="2" s="1"/>
  <c r="E134" i="2"/>
  <c r="F134" i="2" s="1"/>
  <c r="O134" i="2" s="1"/>
  <c r="P134" i="2" s="1"/>
  <c r="E139" i="2"/>
  <c r="F139" i="2" s="1"/>
  <c r="E144" i="2"/>
  <c r="F144" i="2" s="1"/>
  <c r="E150" i="2"/>
  <c r="F150" i="2" s="1"/>
  <c r="E155" i="2"/>
  <c r="F155" i="2" s="1"/>
  <c r="E159" i="2"/>
  <c r="F159" i="2" s="1"/>
  <c r="O159" i="2" s="1"/>
  <c r="P159" i="2" s="1"/>
  <c r="E163" i="2"/>
  <c r="F163" i="2" s="1"/>
  <c r="E167" i="2"/>
  <c r="F167" i="2" s="1"/>
  <c r="E171" i="2"/>
  <c r="F171" i="2" s="1"/>
  <c r="O171" i="2" s="1"/>
  <c r="P171" i="2" s="1"/>
  <c r="E175" i="2"/>
  <c r="F175" i="2" s="1"/>
  <c r="O175" i="2" s="1"/>
  <c r="P175" i="2" s="1"/>
  <c r="E179" i="2"/>
  <c r="F179" i="2" s="1"/>
  <c r="E183" i="2"/>
  <c r="F183" i="2" s="1"/>
  <c r="E187" i="2"/>
  <c r="F187" i="2" s="1"/>
  <c r="O187" i="2" s="1"/>
  <c r="P187" i="2" s="1"/>
  <c r="E191" i="2"/>
  <c r="F191" i="2" s="1"/>
  <c r="O191" i="2" s="1"/>
  <c r="P191" i="2" s="1"/>
  <c r="E195" i="2"/>
  <c r="F195" i="2" s="1"/>
  <c r="E199" i="2"/>
  <c r="F199" i="2" s="1"/>
  <c r="E203" i="2"/>
  <c r="F203" i="2" s="1"/>
  <c r="O203" i="2" s="1"/>
  <c r="P203" i="2" s="1"/>
  <c r="E207" i="2"/>
  <c r="F207" i="2" s="1"/>
  <c r="O207" i="2" s="1"/>
  <c r="P207" i="2" s="1"/>
  <c r="E211" i="2"/>
  <c r="F211" i="2" s="1"/>
  <c r="O211" i="2" s="1"/>
  <c r="P211" i="2" s="1"/>
  <c r="E215" i="2"/>
  <c r="F215" i="2" s="1"/>
  <c r="O215" i="2" s="1"/>
  <c r="P215" i="2" s="1"/>
  <c r="E219" i="2"/>
  <c r="F219" i="2" s="1"/>
  <c r="O219" i="2" s="1"/>
  <c r="P219" i="2" s="1"/>
  <c r="E223" i="2"/>
  <c r="F223" i="2" s="1"/>
  <c r="O223" i="2" s="1"/>
  <c r="P223" i="2" s="1"/>
  <c r="E227" i="2"/>
  <c r="F227" i="2" s="1"/>
  <c r="O227" i="2" s="1"/>
  <c r="P227" i="2" s="1"/>
  <c r="E231" i="2"/>
  <c r="F231" i="2" s="1"/>
  <c r="O231" i="2" s="1"/>
  <c r="P231" i="2" s="1"/>
  <c r="E235" i="2"/>
  <c r="F235" i="2" s="1"/>
  <c r="O235" i="2" s="1"/>
  <c r="P235" i="2" s="1"/>
  <c r="E239" i="2"/>
  <c r="F239" i="2" s="1"/>
  <c r="O239" i="2" s="1"/>
  <c r="P239" i="2" s="1"/>
  <c r="E243" i="2"/>
  <c r="F243" i="2" s="1"/>
  <c r="O243" i="2" s="1"/>
  <c r="P243" i="2" s="1"/>
  <c r="E247" i="2"/>
  <c r="F247" i="2" s="1"/>
  <c r="O247" i="2" s="1"/>
  <c r="P247" i="2" s="1"/>
  <c r="E251" i="2"/>
  <c r="F251" i="2" s="1"/>
  <c r="O251" i="2" s="1"/>
  <c r="P251" i="2" s="1"/>
  <c r="E255" i="2"/>
  <c r="F255" i="2" s="1"/>
  <c r="O255" i="2" s="1"/>
  <c r="P255" i="2" s="1"/>
  <c r="E259" i="2"/>
  <c r="F259" i="2" s="1"/>
  <c r="O259" i="2" s="1"/>
  <c r="P259" i="2" s="1"/>
  <c r="E263" i="2"/>
  <c r="F263" i="2" s="1"/>
  <c r="O263" i="2" s="1"/>
  <c r="P263" i="2" s="1"/>
  <c r="E267" i="2"/>
  <c r="F267" i="2" s="1"/>
  <c r="O267" i="2" s="1"/>
  <c r="P267" i="2" s="1"/>
  <c r="E271" i="2"/>
  <c r="F271" i="2" s="1"/>
  <c r="O271" i="2" s="1"/>
  <c r="P271" i="2" s="1"/>
  <c r="E275" i="2"/>
  <c r="F275" i="2" s="1"/>
  <c r="O275" i="2" s="1"/>
  <c r="P275" i="2" s="1"/>
  <c r="E279" i="2"/>
  <c r="F279" i="2" s="1"/>
  <c r="O279" i="2" s="1"/>
  <c r="P279" i="2" s="1"/>
  <c r="E283" i="2"/>
  <c r="F283" i="2" s="1"/>
  <c r="O283" i="2" s="1"/>
  <c r="P283" i="2" s="1"/>
  <c r="E287" i="2"/>
  <c r="F287" i="2" s="1"/>
  <c r="O287" i="2" s="1"/>
  <c r="P287" i="2" s="1"/>
  <c r="E291" i="2"/>
  <c r="F291" i="2" s="1"/>
  <c r="O291" i="2" s="1"/>
  <c r="P291" i="2" s="1"/>
  <c r="E295" i="2"/>
  <c r="F295" i="2" s="1"/>
  <c r="O295" i="2" s="1"/>
  <c r="P295" i="2" s="1"/>
  <c r="E299" i="2"/>
  <c r="F299" i="2" s="1"/>
  <c r="O299" i="2" s="1"/>
  <c r="P299" i="2" s="1"/>
  <c r="E303" i="2"/>
  <c r="F303" i="2" s="1"/>
  <c r="O303" i="2" s="1"/>
  <c r="P303" i="2" s="1"/>
  <c r="E307" i="2"/>
  <c r="F307" i="2" s="1"/>
  <c r="O307" i="2" s="1"/>
  <c r="P307" i="2" s="1"/>
  <c r="E311" i="2"/>
  <c r="F311" i="2" s="1"/>
  <c r="O311" i="2" s="1"/>
  <c r="P311" i="2" s="1"/>
  <c r="E315" i="2"/>
  <c r="F315" i="2" s="1"/>
  <c r="O315" i="2" s="1"/>
  <c r="P315" i="2" s="1"/>
  <c r="E319" i="2"/>
  <c r="F319" i="2" s="1"/>
  <c r="O319" i="2" s="1"/>
  <c r="P319" i="2" s="1"/>
  <c r="E323" i="2"/>
  <c r="F323" i="2" s="1"/>
  <c r="O323" i="2" s="1"/>
  <c r="P323" i="2" s="1"/>
  <c r="E327" i="2"/>
  <c r="F327" i="2" s="1"/>
  <c r="O327" i="2" s="1"/>
  <c r="P327" i="2" s="1"/>
  <c r="E331" i="2"/>
  <c r="F331" i="2" s="1"/>
  <c r="O331" i="2" s="1"/>
  <c r="P331" i="2" s="1"/>
  <c r="E335" i="2"/>
  <c r="F335" i="2" s="1"/>
  <c r="O335" i="2" s="1"/>
  <c r="P335" i="2" s="1"/>
  <c r="E339" i="2"/>
  <c r="F339" i="2" s="1"/>
  <c r="O339" i="2" s="1"/>
  <c r="P339" i="2" s="1"/>
  <c r="E343" i="2"/>
  <c r="F343" i="2" s="1"/>
  <c r="O343" i="2" s="1"/>
  <c r="P343" i="2" s="1"/>
  <c r="E108" i="2"/>
  <c r="F108" i="2" s="1"/>
  <c r="E114" i="2"/>
  <c r="F114" i="2" s="1"/>
  <c r="E119" i="2"/>
  <c r="F119" i="2" s="1"/>
  <c r="E124" i="2"/>
  <c r="F124" i="2" s="1"/>
  <c r="E130" i="2"/>
  <c r="F130" i="2" s="1"/>
  <c r="E135" i="2"/>
  <c r="F135" i="2" s="1"/>
  <c r="E140" i="2"/>
  <c r="F140" i="2" s="1"/>
  <c r="E146" i="2"/>
  <c r="F146" i="2" s="1"/>
  <c r="O146" i="2" s="1"/>
  <c r="P146" i="2" s="1"/>
  <c r="E151" i="2"/>
  <c r="F151" i="2" s="1"/>
  <c r="O151" i="2" s="1"/>
  <c r="P151" i="2" s="1"/>
  <c r="E156" i="2"/>
  <c r="F156" i="2" s="1"/>
  <c r="O156" i="2" s="1"/>
  <c r="P156" i="2" s="1"/>
  <c r="E160" i="2"/>
  <c r="F160" i="2" s="1"/>
  <c r="E164" i="2"/>
  <c r="F164" i="2" s="1"/>
  <c r="E168" i="2"/>
  <c r="F168" i="2" s="1"/>
  <c r="O168" i="2" s="1"/>
  <c r="P168" i="2" s="1"/>
  <c r="E172" i="2"/>
  <c r="F172" i="2" s="1"/>
  <c r="E176" i="2"/>
  <c r="F176" i="2" s="1"/>
  <c r="E180" i="2"/>
  <c r="F180" i="2" s="1"/>
  <c r="O180" i="2" s="1"/>
  <c r="P180" i="2" s="1"/>
  <c r="E184" i="2"/>
  <c r="F184" i="2" s="1"/>
  <c r="O184" i="2" s="1"/>
  <c r="P184" i="2" s="1"/>
  <c r="E188" i="2"/>
  <c r="F188" i="2" s="1"/>
  <c r="E192" i="2"/>
  <c r="F192" i="2" s="1"/>
  <c r="O192" i="2" s="1"/>
  <c r="P192" i="2" s="1"/>
  <c r="E196" i="2"/>
  <c r="F196" i="2" s="1"/>
  <c r="O196" i="2" s="1"/>
  <c r="P196" i="2" s="1"/>
  <c r="E200" i="2"/>
  <c r="F200" i="2" s="1"/>
  <c r="O200" i="2" s="1"/>
  <c r="P200" i="2" s="1"/>
  <c r="E204" i="2"/>
  <c r="F204" i="2" s="1"/>
  <c r="E208" i="2"/>
  <c r="F208" i="2" s="1"/>
  <c r="O208" i="2" s="1"/>
  <c r="P208" i="2" s="1"/>
  <c r="E212" i="2"/>
  <c r="F212" i="2" s="1"/>
  <c r="O212" i="2" s="1"/>
  <c r="P212" i="2" s="1"/>
  <c r="E216" i="2"/>
  <c r="F216" i="2" s="1"/>
  <c r="O216" i="2" s="1"/>
  <c r="P216" i="2" s="1"/>
  <c r="E220" i="2"/>
  <c r="F220" i="2" s="1"/>
  <c r="E224" i="2"/>
  <c r="F224" i="2" s="1"/>
  <c r="E228" i="2"/>
  <c r="F228" i="2" s="1"/>
  <c r="E232" i="2"/>
  <c r="F232" i="2" s="1"/>
  <c r="O232" i="2" s="1"/>
  <c r="P232" i="2" s="1"/>
  <c r="E236" i="2"/>
  <c r="F236" i="2" s="1"/>
  <c r="E240" i="2"/>
  <c r="F240" i="2" s="1"/>
  <c r="E244" i="2"/>
  <c r="F244" i="2" s="1"/>
  <c r="O244" i="2" s="1"/>
  <c r="P244" i="2" s="1"/>
  <c r="E248" i="2"/>
  <c r="F248" i="2" s="1"/>
  <c r="O248" i="2" s="1"/>
  <c r="P248" i="2" s="1"/>
  <c r="E252" i="2"/>
  <c r="F252" i="2" s="1"/>
  <c r="E256" i="2"/>
  <c r="F256" i="2" s="1"/>
  <c r="O256" i="2" s="1"/>
  <c r="P256" i="2" s="1"/>
  <c r="E260" i="2"/>
  <c r="F260" i="2" s="1"/>
  <c r="O260" i="2" s="1"/>
  <c r="P260" i="2" s="1"/>
  <c r="E264" i="2"/>
  <c r="F264" i="2" s="1"/>
  <c r="O264" i="2" s="1"/>
  <c r="P264" i="2" s="1"/>
  <c r="E268" i="2"/>
  <c r="F268" i="2" s="1"/>
  <c r="E272" i="2"/>
  <c r="F272" i="2" s="1"/>
  <c r="O272" i="2" s="1"/>
  <c r="P272" i="2" s="1"/>
  <c r="E276" i="2"/>
  <c r="F276" i="2" s="1"/>
  <c r="O276" i="2" s="1"/>
  <c r="P276" i="2" s="1"/>
  <c r="E280" i="2"/>
  <c r="F280" i="2" s="1"/>
  <c r="E284" i="2"/>
  <c r="F284" i="2" s="1"/>
  <c r="E288" i="2"/>
  <c r="F288" i="2" s="1"/>
  <c r="E292" i="2"/>
  <c r="F292" i="2" s="1"/>
  <c r="E296" i="2"/>
  <c r="F296" i="2" s="1"/>
  <c r="E300" i="2"/>
  <c r="F300" i="2" s="1"/>
  <c r="E304" i="2"/>
  <c r="F304" i="2" s="1"/>
  <c r="E308" i="2"/>
  <c r="F308" i="2" s="1"/>
  <c r="O308" i="2" s="1"/>
  <c r="P308" i="2" s="1"/>
  <c r="E110" i="2"/>
  <c r="F110" i="2" s="1"/>
  <c r="E120" i="2"/>
  <c r="F120" i="2" s="1"/>
  <c r="E131" i="2"/>
  <c r="F131" i="2" s="1"/>
  <c r="O131" i="2" s="1"/>
  <c r="P131" i="2" s="1"/>
  <c r="E142" i="2"/>
  <c r="F142" i="2" s="1"/>
  <c r="O142" i="2" s="1"/>
  <c r="P142" i="2" s="1"/>
  <c r="E152" i="2"/>
  <c r="F152" i="2" s="1"/>
  <c r="O152" i="2" s="1"/>
  <c r="P152" i="2" s="1"/>
  <c r="E161" i="2"/>
  <c r="F161" i="2" s="1"/>
  <c r="E169" i="2"/>
  <c r="F169" i="2" s="1"/>
  <c r="O169" i="2" s="1"/>
  <c r="P169" i="2" s="1"/>
  <c r="E177" i="2"/>
  <c r="F177" i="2" s="1"/>
  <c r="E185" i="2"/>
  <c r="F185" i="2" s="1"/>
  <c r="O185" i="2" s="1"/>
  <c r="P185" i="2" s="1"/>
  <c r="E193" i="2"/>
  <c r="F193" i="2" s="1"/>
  <c r="E201" i="2"/>
  <c r="F201" i="2" s="1"/>
  <c r="E209" i="2"/>
  <c r="F209" i="2" s="1"/>
  <c r="O209" i="2" s="1"/>
  <c r="P209" i="2" s="1"/>
  <c r="E217" i="2"/>
  <c r="F217" i="2" s="1"/>
  <c r="O217" i="2" s="1"/>
  <c r="P217" i="2" s="1"/>
  <c r="E225" i="2"/>
  <c r="F225" i="2" s="1"/>
  <c r="E233" i="2"/>
  <c r="F233" i="2" s="1"/>
  <c r="O233" i="2" s="1"/>
  <c r="P233" i="2" s="1"/>
  <c r="E241" i="2"/>
  <c r="F241" i="2" s="1"/>
  <c r="E249" i="2"/>
  <c r="F249" i="2" s="1"/>
  <c r="O249" i="2" s="1"/>
  <c r="P249" i="2" s="1"/>
  <c r="E257" i="2"/>
  <c r="F257" i="2" s="1"/>
  <c r="E265" i="2"/>
  <c r="F265" i="2" s="1"/>
  <c r="E273" i="2"/>
  <c r="F273" i="2" s="1"/>
  <c r="E281" i="2"/>
  <c r="F281" i="2" s="1"/>
  <c r="O281" i="2" s="1"/>
  <c r="P281" i="2" s="1"/>
  <c r="E289" i="2"/>
  <c r="F289" i="2" s="1"/>
  <c r="E297" i="2"/>
  <c r="F297" i="2" s="1"/>
  <c r="O297" i="2" s="1"/>
  <c r="P297" i="2" s="1"/>
  <c r="E305" i="2"/>
  <c r="F305" i="2" s="1"/>
  <c r="O305" i="2" s="1"/>
  <c r="P305" i="2" s="1"/>
  <c r="E312" i="2"/>
  <c r="F312" i="2" s="1"/>
  <c r="O312" i="2" s="1"/>
  <c r="P312" i="2" s="1"/>
  <c r="E317" i="2"/>
  <c r="F317" i="2" s="1"/>
  <c r="E322" i="2"/>
  <c r="F322" i="2" s="1"/>
  <c r="E328" i="2"/>
  <c r="F328" i="2" s="1"/>
  <c r="E333" i="2"/>
  <c r="F333" i="2" s="1"/>
  <c r="O333" i="2" s="1"/>
  <c r="P333" i="2" s="1"/>
  <c r="E338" i="2"/>
  <c r="F338" i="2" s="1"/>
  <c r="E344" i="2"/>
  <c r="F344" i="2" s="1"/>
  <c r="E111" i="2"/>
  <c r="F111" i="2" s="1"/>
  <c r="E122" i="2"/>
  <c r="F122" i="2" s="1"/>
  <c r="E132" i="2"/>
  <c r="F132" i="2" s="1"/>
  <c r="E143" i="2"/>
  <c r="F143" i="2" s="1"/>
  <c r="E154" i="2"/>
  <c r="F154" i="2" s="1"/>
  <c r="E162" i="2"/>
  <c r="F162" i="2" s="1"/>
  <c r="O162" i="2" s="1"/>
  <c r="P162" i="2" s="1"/>
  <c r="E170" i="2"/>
  <c r="F170" i="2" s="1"/>
  <c r="E178" i="2"/>
  <c r="F178" i="2" s="1"/>
  <c r="O178" i="2" s="1"/>
  <c r="P178" i="2" s="1"/>
  <c r="E186" i="2"/>
  <c r="F186" i="2" s="1"/>
  <c r="E194" i="2"/>
  <c r="F194" i="2" s="1"/>
  <c r="O194" i="2" s="1"/>
  <c r="P194" i="2" s="1"/>
  <c r="E202" i="2"/>
  <c r="F202" i="2" s="1"/>
  <c r="E210" i="2"/>
  <c r="F210" i="2" s="1"/>
  <c r="E218" i="2"/>
  <c r="F218" i="2" s="1"/>
  <c r="O218" i="2" s="1"/>
  <c r="P218" i="2" s="1"/>
  <c r="E226" i="2"/>
  <c r="F226" i="2" s="1"/>
  <c r="O226" i="2" s="1"/>
  <c r="P226" i="2" s="1"/>
  <c r="E234" i="2"/>
  <c r="F234" i="2" s="1"/>
  <c r="E242" i="2"/>
  <c r="F242" i="2" s="1"/>
  <c r="E250" i="2"/>
  <c r="F250" i="2" s="1"/>
  <c r="O250" i="2" s="1"/>
  <c r="P250" i="2" s="1"/>
  <c r="E258" i="2"/>
  <c r="F258" i="2" s="1"/>
  <c r="O258" i="2" s="1"/>
  <c r="P258" i="2" s="1"/>
  <c r="E266" i="2"/>
  <c r="F266" i="2" s="1"/>
  <c r="E274" i="2"/>
  <c r="F274" i="2" s="1"/>
  <c r="E282" i="2"/>
  <c r="F282" i="2" s="1"/>
  <c r="O282" i="2" s="1"/>
  <c r="P282" i="2" s="1"/>
  <c r="E290" i="2"/>
  <c r="F290" i="2" s="1"/>
  <c r="O290" i="2" s="1"/>
  <c r="P290" i="2" s="1"/>
  <c r="E298" i="2"/>
  <c r="F298" i="2" s="1"/>
  <c r="E306" i="2"/>
  <c r="F306" i="2" s="1"/>
  <c r="O306" i="2" s="1"/>
  <c r="P306" i="2" s="1"/>
  <c r="E313" i="2"/>
  <c r="F313" i="2" s="1"/>
  <c r="E318" i="2"/>
  <c r="F318" i="2" s="1"/>
  <c r="O318" i="2" s="1"/>
  <c r="P318" i="2" s="1"/>
  <c r="E324" i="2"/>
  <c r="F324" i="2" s="1"/>
  <c r="E329" i="2"/>
  <c r="F329" i="2" s="1"/>
  <c r="E334" i="2"/>
  <c r="F334" i="2" s="1"/>
  <c r="E340" i="2"/>
  <c r="F340" i="2" s="1"/>
  <c r="O340" i="2" s="1"/>
  <c r="P340" i="2" s="1"/>
  <c r="E345" i="2"/>
  <c r="F345" i="2" s="1"/>
  <c r="E115" i="2"/>
  <c r="F115" i="2" s="1"/>
  <c r="E126" i="2"/>
  <c r="F126" i="2" s="1"/>
  <c r="E136" i="2"/>
  <c r="F136" i="2" s="1"/>
  <c r="O136" i="2" s="1"/>
  <c r="P136" i="2" s="1"/>
  <c r="E147" i="2"/>
  <c r="F147" i="2" s="1"/>
  <c r="O147" i="2" s="1"/>
  <c r="P147" i="2" s="1"/>
  <c r="E157" i="2"/>
  <c r="F157" i="2" s="1"/>
  <c r="O157" i="2" s="1"/>
  <c r="P157" i="2" s="1"/>
  <c r="E165" i="2"/>
  <c r="F165" i="2" s="1"/>
  <c r="O165" i="2" s="1"/>
  <c r="P165" i="2" s="1"/>
  <c r="E173" i="2"/>
  <c r="F173" i="2" s="1"/>
  <c r="O173" i="2" s="1"/>
  <c r="P173" i="2" s="1"/>
  <c r="E181" i="2"/>
  <c r="F181" i="2" s="1"/>
  <c r="E189" i="2"/>
  <c r="F189" i="2" s="1"/>
  <c r="E197" i="2"/>
  <c r="F197" i="2" s="1"/>
  <c r="E205" i="2"/>
  <c r="F205" i="2" s="1"/>
  <c r="O205" i="2" s="1"/>
  <c r="P205" i="2" s="1"/>
  <c r="E213" i="2"/>
  <c r="F213" i="2" s="1"/>
  <c r="E221" i="2"/>
  <c r="F221" i="2" s="1"/>
  <c r="O221" i="2" s="1"/>
  <c r="P221" i="2" s="1"/>
  <c r="E229" i="2"/>
  <c r="F229" i="2" s="1"/>
  <c r="O229" i="2" s="1"/>
  <c r="P229" i="2" s="1"/>
  <c r="E237" i="2"/>
  <c r="F237" i="2" s="1"/>
  <c r="O237" i="2" s="1"/>
  <c r="P237" i="2" s="1"/>
  <c r="E245" i="2"/>
  <c r="F245" i="2" s="1"/>
  <c r="E253" i="2"/>
  <c r="F253" i="2" s="1"/>
  <c r="E261" i="2"/>
  <c r="F261" i="2" s="1"/>
  <c r="O261" i="2" s="1"/>
  <c r="P261" i="2" s="1"/>
  <c r="E269" i="2"/>
  <c r="F269" i="2" s="1"/>
  <c r="O269" i="2" s="1"/>
  <c r="P269" i="2" s="1"/>
  <c r="E277" i="2"/>
  <c r="F277" i="2" s="1"/>
  <c r="E285" i="2"/>
  <c r="F285" i="2" s="1"/>
  <c r="E293" i="2"/>
  <c r="F293" i="2" s="1"/>
  <c r="O293" i="2" s="1"/>
  <c r="P293" i="2" s="1"/>
  <c r="E301" i="2"/>
  <c r="F301" i="2" s="1"/>
  <c r="O301" i="2" s="1"/>
  <c r="P301" i="2" s="1"/>
  <c r="E309" i="2"/>
  <c r="F309" i="2" s="1"/>
  <c r="E314" i="2"/>
  <c r="F314" i="2" s="1"/>
  <c r="O314" i="2" s="1"/>
  <c r="P314" i="2" s="1"/>
  <c r="E320" i="2"/>
  <c r="F320" i="2" s="1"/>
  <c r="O320" i="2" s="1"/>
  <c r="P320" i="2" s="1"/>
  <c r="E325" i="2"/>
  <c r="F325" i="2" s="1"/>
  <c r="O325" i="2" s="1"/>
  <c r="P325" i="2" s="1"/>
  <c r="E330" i="2"/>
  <c r="F330" i="2" s="1"/>
  <c r="E336" i="2"/>
  <c r="F336" i="2" s="1"/>
  <c r="O336" i="2" s="1"/>
  <c r="P336" i="2" s="1"/>
  <c r="E341" i="2"/>
  <c r="F341" i="2" s="1"/>
  <c r="O341" i="2" s="1"/>
  <c r="P341" i="2" s="1"/>
  <c r="E107" i="2"/>
  <c r="F107" i="2" s="1"/>
  <c r="O107" i="2" s="1"/>
  <c r="P107" i="2" s="1"/>
  <c r="E116" i="2"/>
  <c r="F116" i="2" s="1"/>
  <c r="E127" i="2"/>
  <c r="F127" i="2" s="1"/>
  <c r="E138" i="2"/>
  <c r="F138" i="2" s="1"/>
  <c r="E148" i="2"/>
  <c r="F148" i="2" s="1"/>
  <c r="O148" i="2" s="1"/>
  <c r="P148" i="2" s="1"/>
  <c r="E158" i="2"/>
  <c r="F158" i="2" s="1"/>
  <c r="O158" i="2" s="1"/>
  <c r="P158" i="2" s="1"/>
  <c r="E166" i="2"/>
  <c r="F166" i="2" s="1"/>
  <c r="E174" i="2"/>
  <c r="F174" i="2" s="1"/>
  <c r="O174" i="2" s="1"/>
  <c r="P174" i="2" s="1"/>
  <c r="E182" i="2"/>
  <c r="F182" i="2" s="1"/>
  <c r="O182" i="2" s="1"/>
  <c r="P182" i="2" s="1"/>
  <c r="E190" i="2"/>
  <c r="F190" i="2" s="1"/>
  <c r="O190" i="2" s="1"/>
  <c r="P190" i="2" s="1"/>
  <c r="E198" i="2"/>
  <c r="F198" i="2" s="1"/>
  <c r="E206" i="2"/>
  <c r="F206" i="2" s="1"/>
  <c r="O206" i="2" s="1"/>
  <c r="P206" i="2" s="1"/>
  <c r="E214" i="2"/>
  <c r="F214" i="2" s="1"/>
  <c r="O214" i="2" s="1"/>
  <c r="P214" i="2" s="1"/>
  <c r="E222" i="2"/>
  <c r="F222" i="2" s="1"/>
  <c r="E230" i="2"/>
  <c r="F230" i="2" s="1"/>
  <c r="E238" i="2"/>
  <c r="F238" i="2" s="1"/>
  <c r="O238" i="2" s="1"/>
  <c r="P238" i="2" s="1"/>
  <c r="E246" i="2"/>
  <c r="F246" i="2" s="1"/>
  <c r="O246" i="2" s="1"/>
  <c r="P246" i="2" s="1"/>
  <c r="E254" i="2"/>
  <c r="F254" i="2" s="1"/>
  <c r="O254" i="2" s="1"/>
  <c r="P254" i="2" s="1"/>
  <c r="E262" i="2"/>
  <c r="F262" i="2" s="1"/>
  <c r="O262" i="2" s="1"/>
  <c r="P262" i="2" s="1"/>
  <c r="E270" i="2"/>
  <c r="F270" i="2" s="1"/>
  <c r="E278" i="2"/>
  <c r="F278" i="2" s="1"/>
  <c r="O278" i="2" s="1"/>
  <c r="P278" i="2" s="1"/>
  <c r="E286" i="2"/>
  <c r="F286" i="2" s="1"/>
  <c r="E294" i="2"/>
  <c r="F294" i="2" s="1"/>
  <c r="O294" i="2" s="1"/>
  <c r="P294" i="2" s="1"/>
  <c r="E302" i="2"/>
  <c r="F302" i="2" s="1"/>
  <c r="O302" i="2" s="1"/>
  <c r="P302" i="2" s="1"/>
  <c r="E310" i="2"/>
  <c r="F310" i="2" s="1"/>
  <c r="O310" i="2" s="1"/>
  <c r="P310" i="2" s="1"/>
  <c r="E316" i="2"/>
  <c r="F316" i="2" s="1"/>
  <c r="E321" i="2"/>
  <c r="F321" i="2" s="1"/>
  <c r="O321" i="2" s="1"/>
  <c r="P321" i="2" s="1"/>
  <c r="E326" i="2"/>
  <c r="F326" i="2" s="1"/>
  <c r="E332" i="2"/>
  <c r="F332" i="2" s="1"/>
  <c r="O332" i="2" s="1"/>
  <c r="P332" i="2" s="1"/>
  <c r="E337" i="2"/>
  <c r="F337" i="2" s="1"/>
  <c r="O337" i="2" s="1"/>
  <c r="P337" i="2" s="1"/>
  <c r="E342" i="2"/>
  <c r="F342" i="2" s="1"/>
  <c r="J38" i="2"/>
  <c r="E38" i="2" s="1"/>
  <c r="D43" i="1" s="1"/>
  <c r="E36" i="2"/>
  <c r="D40" i="1" s="1"/>
  <c r="N342" i="2" l="1"/>
  <c r="O342" i="2"/>
  <c r="P342" i="2" s="1"/>
  <c r="N230" i="2"/>
  <c r="O230" i="2"/>
  <c r="P230" i="2" s="1"/>
  <c r="N198" i="2"/>
  <c r="W198" i="2" s="1"/>
  <c r="O198" i="2"/>
  <c r="P198" i="2" s="1"/>
  <c r="N166" i="2"/>
  <c r="W166" i="2" s="1"/>
  <c r="O166" i="2"/>
  <c r="P166" i="2" s="1"/>
  <c r="H127" i="2"/>
  <c r="O127" i="2"/>
  <c r="P127" i="2" s="1"/>
  <c r="N285" i="2"/>
  <c r="O285" i="2"/>
  <c r="P285" i="2" s="1"/>
  <c r="N253" i="2"/>
  <c r="O253" i="2"/>
  <c r="P253" i="2" s="1"/>
  <c r="N189" i="2"/>
  <c r="W189" i="2" s="1"/>
  <c r="O189" i="2"/>
  <c r="P189" i="2" s="1"/>
  <c r="N115" i="2"/>
  <c r="O115" i="2"/>
  <c r="P115" i="2" s="1"/>
  <c r="N329" i="2"/>
  <c r="O329" i="2"/>
  <c r="P329" i="2" s="1"/>
  <c r="N274" i="2"/>
  <c r="O274" i="2"/>
  <c r="P274" i="2" s="1"/>
  <c r="N242" i="2"/>
  <c r="W242" i="2" s="1"/>
  <c r="O242" i="2"/>
  <c r="P242" i="2" s="1"/>
  <c r="N210" i="2"/>
  <c r="O210" i="2"/>
  <c r="P210" i="2" s="1"/>
  <c r="N143" i="2"/>
  <c r="O143" i="2"/>
  <c r="P143" i="2" s="1"/>
  <c r="N344" i="2"/>
  <c r="O344" i="2"/>
  <c r="P344" i="2" s="1"/>
  <c r="N322" i="2"/>
  <c r="W322" i="2" s="1"/>
  <c r="O322" i="2"/>
  <c r="P322" i="2" s="1"/>
  <c r="N265" i="2"/>
  <c r="O265" i="2"/>
  <c r="P265" i="2" s="1"/>
  <c r="N201" i="2"/>
  <c r="O201" i="2"/>
  <c r="P201" i="2" s="1"/>
  <c r="N304" i="2"/>
  <c r="O304" i="2"/>
  <c r="P304" i="2" s="1"/>
  <c r="N288" i="2"/>
  <c r="W288" i="2" s="1"/>
  <c r="O288" i="2"/>
  <c r="P288" i="2" s="1"/>
  <c r="N240" i="2"/>
  <c r="O240" i="2"/>
  <c r="P240" i="2" s="1"/>
  <c r="N224" i="2"/>
  <c r="O224" i="2"/>
  <c r="P224" i="2" s="1"/>
  <c r="N176" i="2"/>
  <c r="O176" i="2"/>
  <c r="P176" i="2" s="1"/>
  <c r="N160" i="2"/>
  <c r="W160" i="2" s="1"/>
  <c r="O160" i="2"/>
  <c r="P160" i="2" s="1"/>
  <c r="N140" i="2"/>
  <c r="O140" i="2"/>
  <c r="P140" i="2" s="1"/>
  <c r="H119" i="2"/>
  <c r="M119" i="2" s="1"/>
  <c r="O119" i="2"/>
  <c r="P119" i="2" s="1"/>
  <c r="N195" i="2"/>
  <c r="O195" i="2"/>
  <c r="P195" i="2" s="1"/>
  <c r="N179" i="2"/>
  <c r="O179" i="2"/>
  <c r="P179" i="2" s="1"/>
  <c r="N163" i="2"/>
  <c r="O163" i="2"/>
  <c r="P163" i="2" s="1"/>
  <c r="N144" i="2"/>
  <c r="O144" i="2"/>
  <c r="P144" i="2" s="1"/>
  <c r="N123" i="2"/>
  <c r="O123" i="2"/>
  <c r="P123" i="2" s="1"/>
  <c r="N149" i="2"/>
  <c r="W149" i="2" s="1"/>
  <c r="O149" i="2"/>
  <c r="P149" i="2" s="1"/>
  <c r="N133" i="2"/>
  <c r="O133" i="2"/>
  <c r="P133" i="2" s="1"/>
  <c r="H117" i="2"/>
  <c r="M117" i="2" s="1"/>
  <c r="O117" i="2"/>
  <c r="P117" i="2" s="1"/>
  <c r="N105" i="2"/>
  <c r="O105" i="2"/>
  <c r="P105" i="2" s="1"/>
  <c r="N316" i="2"/>
  <c r="W316" i="2" s="1"/>
  <c r="O316" i="2"/>
  <c r="P316" i="2" s="1"/>
  <c r="N286" i="2"/>
  <c r="W286" i="2" s="1"/>
  <c r="O286" i="2"/>
  <c r="P286" i="2" s="1"/>
  <c r="N222" i="2"/>
  <c r="O222" i="2"/>
  <c r="P222" i="2" s="1"/>
  <c r="H116" i="2"/>
  <c r="I116" i="2" s="1"/>
  <c r="O116" i="2"/>
  <c r="P116" i="2" s="1"/>
  <c r="N330" i="2"/>
  <c r="W330" i="2" s="1"/>
  <c r="O330" i="2"/>
  <c r="P330" i="2" s="1"/>
  <c r="N309" i="2"/>
  <c r="W309" i="2" s="1"/>
  <c r="O309" i="2"/>
  <c r="P309" i="2" s="1"/>
  <c r="N277" i="2"/>
  <c r="W277" i="2" s="1"/>
  <c r="O277" i="2"/>
  <c r="P277" i="2" s="1"/>
  <c r="N245" i="2"/>
  <c r="O245" i="2"/>
  <c r="P245" i="2" s="1"/>
  <c r="N213" i="2"/>
  <c r="W213" i="2" s="1"/>
  <c r="O213" i="2"/>
  <c r="P213" i="2" s="1"/>
  <c r="N181" i="2"/>
  <c r="W181" i="2" s="1"/>
  <c r="O181" i="2"/>
  <c r="P181" i="2" s="1"/>
  <c r="N345" i="2"/>
  <c r="O345" i="2"/>
  <c r="P345" i="2" s="1"/>
  <c r="N324" i="2"/>
  <c r="O324" i="2"/>
  <c r="P324" i="2" s="1"/>
  <c r="N298" i="2"/>
  <c r="W298" i="2" s="1"/>
  <c r="O298" i="2"/>
  <c r="P298" i="2" s="1"/>
  <c r="N266" i="2"/>
  <c r="O266" i="2"/>
  <c r="P266" i="2" s="1"/>
  <c r="N234" i="2"/>
  <c r="O234" i="2"/>
  <c r="P234" i="2" s="1"/>
  <c r="N202" i="2"/>
  <c r="O202" i="2"/>
  <c r="P202" i="2" s="1"/>
  <c r="N170" i="2"/>
  <c r="W170" i="2" s="1"/>
  <c r="O170" i="2"/>
  <c r="P170" i="2" s="1"/>
  <c r="N132" i="2"/>
  <c r="O132" i="2"/>
  <c r="P132" i="2" s="1"/>
  <c r="N338" i="2"/>
  <c r="O338" i="2"/>
  <c r="P338" i="2" s="1"/>
  <c r="N317" i="2"/>
  <c r="O317" i="2"/>
  <c r="P317" i="2" s="1"/>
  <c r="N289" i="2"/>
  <c r="O289" i="2"/>
  <c r="P289" i="2" s="1"/>
  <c r="N257" i="2"/>
  <c r="O257" i="2"/>
  <c r="P257" i="2" s="1"/>
  <c r="N225" i="2"/>
  <c r="O225" i="2"/>
  <c r="P225" i="2" s="1"/>
  <c r="N193" i="2"/>
  <c r="W193" i="2" s="1"/>
  <c r="O193" i="2"/>
  <c r="P193" i="2" s="1"/>
  <c r="N161" i="2"/>
  <c r="O161" i="2"/>
  <c r="P161" i="2" s="1"/>
  <c r="N120" i="2"/>
  <c r="O120" i="2"/>
  <c r="P120" i="2" s="1"/>
  <c r="N300" i="2"/>
  <c r="O300" i="2"/>
  <c r="P300" i="2" s="1"/>
  <c r="N284" i="2"/>
  <c r="O284" i="2"/>
  <c r="P284" i="2" s="1"/>
  <c r="N268" i="2"/>
  <c r="W268" i="2" s="1"/>
  <c r="O268" i="2"/>
  <c r="P268" i="2" s="1"/>
  <c r="N252" i="2"/>
  <c r="O252" i="2"/>
  <c r="P252" i="2" s="1"/>
  <c r="N236" i="2"/>
  <c r="O236" i="2"/>
  <c r="P236" i="2" s="1"/>
  <c r="N220" i="2"/>
  <c r="O220" i="2"/>
  <c r="P220" i="2" s="1"/>
  <c r="N204" i="2"/>
  <c r="W204" i="2" s="1"/>
  <c r="O204" i="2"/>
  <c r="P204" i="2" s="1"/>
  <c r="N188" i="2"/>
  <c r="O188" i="2"/>
  <c r="P188" i="2" s="1"/>
  <c r="N172" i="2"/>
  <c r="O172" i="2"/>
  <c r="P172" i="2" s="1"/>
  <c r="N135" i="2"/>
  <c r="O135" i="2"/>
  <c r="P135" i="2" s="1"/>
  <c r="N114" i="2"/>
  <c r="W114" i="2" s="1"/>
  <c r="O114" i="2"/>
  <c r="P114" i="2" s="1"/>
  <c r="N139" i="2"/>
  <c r="W139" i="2" s="1"/>
  <c r="O139" i="2"/>
  <c r="P139" i="2" s="1"/>
  <c r="H118" i="2"/>
  <c r="I118" i="2" s="1"/>
  <c r="O118" i="2"/>
  <c r="P118" i="2" s="1"/>
  <c r="H129" i="2"/>
  <c r="M129" i="2" s="1"/>
  <c r="O129" i="2"/>
  <c r="P129" i="2" s="1"/>
  <c r="H113" i="2"/>
  <c r="I113" i="2" s="1"/>
  <c r="O113" i="2"/>
  <c r="P113" i="2" s="1"/>
  <c r="N122" i="2"/>
  <c r="O122" i="2"/>
  <c r="P122" i="2" s="1"/>
  <c r="H110" i="2"/>
  <c r="O110" i="2"/>
  <c r="P110" i="2" s="1"/>
  <c r="N296" i="2"/>
  <c r="O296" i="2"/>
  <c r="P296" i="2" s="1"/>
  <c r="N280" i="2"/>
  <c r="W280" i="2" s="1"/>
  <c r="O280" i="2"/>
  <c r="P280" i="2" s="1"/>
  <c r="N130" i="2"/>
  <c r="O130" i="2"/>
  <c r="P130" i="2" s="1"/>
  <c r="H108" i="2"/>
  <c r="O108" i="2"/>
  <c r="P108" i="2" s="1"/>
  <c r="N155" i="2"/>
  <c r="W155" i="2" s="1"/>
  <c r="O155" i="2"/>
  <c r="P155" i="2" s="1"/>
  <c r="H112" i="2"/>
  <c r="I112" i="2" s="1"/>
  <c r="O112" i="2"/>
  <c r="P112" i="2" s="1"/>
  <c r="N141" i="2"/>
  <c r="O141" i="2"/>
  <c r="P141" i="2" s="1"/>
  <c r="H125" i="2"/>
  <c r="O125" i="2"/>
  <c r="P125" i="2" s="1"/>
  <c r="N109" i="2"/>
  <c r="O109" i="2"/>
  <c r="P109" i="2" s="1"/>
  <c r="N326" i="2"/>
  <c r="W326" i="2" s="1"/>
  <c r="O326" i="2"/>
  <c r="P326" i="2" s="1"/>
  <c r="N270" i="2"/>
  <c r="O270" i="2"/>
  <c r="P270" i="2" s="1"/>
  <c r="N138" i="2"/>
  <c r="O138" i="2"/>
  <c r="P138" i="2" s="1"/>
  <c r="N197" i="2"/>
  <c r="W197" i="2" s="1"/>
  <c r="O197" i="2"/>
  <c r="P197" i="2" s="1"/>
  <c r="H126" i="2"/>
  <c r="M126" i="2" s="1"/>
  <c r="O126" i="2"/>
  <c r="P126" i="2" s="1"/>
  <c r="N334" i="2"/>
  <c r="O334" i="2"/>
  <c r="P334" i="2" s="1"/>
  <c r="N313" i="2"/>
  <c r="O313" i="2"/>
  <c r="P313" i="2" s="1"/>
  <c r="N186" i="2"/>
  <c r="O186" i="2"/>
  <c r="P186" i="2" s="1"/>
  <c r="N154" i="2"/>
  <c r="W154" i="2" s="1"/>
  <c r="O154" i="2"/>
  <c r="P154" i="2" s="1"/>
  <c r="H111" i="2"/>
  <c r="M111" i="2" s="1"/>
  <c r="O111" i="2"/>
  <c r="P111" i="2" s="1"/>
  <c r="N328" i="2"/>
  <c r="W328" i="2" s="1"/>
  <c r="O328" i="2"/>
  <c r="P328" i="2" s="1"/>
  <c r="N273" i="2"/>
  <c r="O273" i="2"/>
  <c r="P273" i="2" s="1"/>
  <c r="N241" i="2"/>
  <c r="W241" i="2" s="1"/>
  <c r="O241" i="2"/>
  <c r="P241" i="2" s="1"/>
  <c r="N177" i="2"/>
  <c r="O177" i="2"/>
  <c r="P177" i="2" s="1"/>
  <c r="N292" i="2"/>
  <c r="W292" i="2" s="1"/>
  <c r="O292" i="2"/>
  <c r="P292" i="2" s="1"/>
  <c r="N228" i="2"/>
  <c r="O228" i="2"/>
  <c r="P228" i="2" s="1"/>
  <c r="N164" i="2"/>
  <c r="W164" i="2" s="1"/>
  <c r="O164" i="2"/>
  <c r="P164" i="2" s="1"/>
  <c r="N124" i="2"/>
  <c r="W124" i="2" s="1"/>
  <c r="O124" i="2"/>
  <c r="P124" i="2" s="1"/>
  <c r="N199" i="2"/>
  <c r="W199" i="2" s="1"/>
  <c r="O199" i="2"/>
  <c r="P199" i="2" s="1"/>
  <c r="N183" i="2"/>
  <c r="W183" i="2" s="1"/>
  <c r="O183" i="2"/>
  <c r="P183" i="2" s="1"/>
  <c r="N167" i="2"/>
  <c r="W167" i="2" s="1"/>
  <c r="O167" i="2"/>
  <c r="P167" i="2" s="1"/>
  <c r="N150" i="2"/>
  <c r="W150" i="2" s="1"/>
  <c r="O150" i="2"/>
  <c r="P150" i="2" s="1"/>
  <c r="H128" i="2"/>
  <c r="I128" i="2" s="1"/>
  <c r="O128" i="2"/>
  <c r="P128" i="2" s="1"/>
  <c r="N137" i="2"/>
  <c r="O137" i="2"/>
  <c r="P137" i="2" s="1"/>
  <c r="N121" i="2"/>
  <c r="W121" i="2" s="1"/>
  <c r="O121" i="2"/>
  <c r="P121" i="2" s="1"/>
  <c r="N106" i="2"/>
  <c r="O106" i="2"/>
  <c r="P106" i="2" s="1"/>
  <c r="W138" i="2"/>
  <c r="W313" i="2"/>
  <c r="W342" i="2"/>
  <c r="W230" i="2"/>
  <c r="W285" i="2"/>
  <c r="W329" i="2"/>
  <c r="W143" i="2"/>
  <c r="W201" i="2"/>
  <c r="W224" i="2"/>
  <c r="W222" i="2"/>
  <c r="W234" i="2"/>
  <c r="W338" i="2"/>
  <c r="W300" i="2"/>
  <c r="W236" i="2"/>
  <c r="W172" i="2"/>
  <c r="H277" i="2"/>
  <c r="I277" i="2" s="1"/>
  <c r="H236" i="2"/>
  <c r="M236" i="2" s="1"/>
  <c r="H317" i="2"/>
  <c r="I317" i="2" s="1"/>
  <c r="N125" i="2"/>
  <c r="H181" i="2"/>
  <c r="I181" i="2" s="1"/>
  <c r="H167" i="2"/>
  <c r="I167" i="2" s="1"/>
  <c r="H188" i="2"/>
  <c r="I188" i="2" s="1"/>
  <c r="H199" i="2"/>
  <c r="I199" i="2" s="1"/>
  <c r="N126" i="2"/>
  <c r="H197" i="2"/>
  <c r="M197" i="2" s="1"/>
  <c r="H149" i="2"/>
  <c r="M149" i="2" s="1"/>
  <c r="N117" i="2"/>
  <c r="H183" i="2"/>
  <c r="M183" i="2" s="1"/>
  <c r="H284" i="2"/>
  <c r="I284" i="2" s="1"/>
  <c r="H133" i="2"/>
  <c r="M133" i="2" s="1"/>
  <c r="H322" i="2"/>
  <c r="I322" i="2" s="1"/>
  <c r="H213" i="2"/>
  <c r="I213" i="2" s="1"/>
  <c r="N129" i="2"/>
  <c r="H253" i="2"/>
  <c r="M253" i="2" s="1"/>
  <c r="H252" i="2"/>
  <c r="M252" i="2" s="1"/>
  <c r="H176" i="2"/>
  <c r="M176" i="2" s="1"/>
  <c r="H329" i="2"/>
  <c r="I329" i="2" s="1"/>
  <c r="Z329" i="2" s="1"/>
  <c r="AA329" i="2" s="1"/>
  <c r="H114" i="2"/>
  <c r="I114" i="2" s="1"/>
  <c r="H210" i="2"/>
  <c r="I210" i="2" s="1"/>
  <c r="H220" i="2"/>
  <c r="M220" i="2" s="1"/>
  <c r="H300" i="2"/>
  <c r="I300" i="2" s="1"/>
  <c r="Z300" i="2" s="1"/>
  <c r="AA300" i="2" s="1"/>
  <c r="H309" i="2"/>
  <c r="M309" i="2" s="1"/>
  <c r="H292" i="2"/>
  <c r="I292" i="2" s="1"/>
  <c r="H240" i="2"/>
  <c r="H222" i="2"/>
  <c r="H137" i="2"/>
  <c r="H274" i="2"/>
  <c r="H273" i="2"/>
  <c r="H161" i="2"/>
  <c r="I110" i="2"/>
  <c r="M110" i="2"/>
  <c r="H288" i="2"/>
  <c r="M118" i="2"/>
  <c r="H166" i="2"/>
  <c r="I119" i="2"/>
  <c r="I117" i="2"/>
  <c r="I108" i="2"/>
  <c r="M108" i="2"/>
  <c r="H144" i="2"/>
  <c r="H286" i="2"/>
  <c r="H154" i="2"/>
  <c r="H328" i="2"/>
  <c r="H242" i="2"/>
  <c r="H155" i="2"/>
  <c r="H316" i="2"/>
  <c r="H241" i="2"/>
  <c r="H204" i="2"/>
  <c r="H268" i="2"/>
  <c r="H330" i="2"/>
  <c r="H245" i="2"/>
  <c r="M128" i="2"/>
  <c r="H334" i="2"/>
  <c r="H228" i="2"/>
  <c r="H120" i="2"/>
  <c r="I125" i="2"/>
  <c r="M125" i="2"/>
  <c r="H150" i="2"/>
  <c r="H105" i="2"/>
  <c r="M105" i="2" s="1"/>
  <c r="H206" i="2"/>
  <c r="N206" i="2"/>
  <c r="Q206" i="2" s="1"/>
  <c r="T206" i="2" s="1"/>
  <c r="H107" i="2"/>
  <c r="N107" i="2"/>
  <c r="H301" i="2"/>
  <c r="N301" i="2"/>
  <c r="H237" i="2"/>
  <c r="N237" i="2"/>
  <c r="Q237" i="2" s="1"/>
  <c r="T237" i="2" s="1"/>
  <c r="H173" i="2"/>
  <c r="N173" i="2"/>
  <c r="Q173" i="2" s="1"/>
  <c r="T173" i="2" s="1"/>
  <c r="H297" i="2"/>
  <c r="N297" i="2"/>
  <c r="H233" i="2"/>
  <c r="N233" i="2"/>
  <c r="Q233" i="2" s="1"/>
  <c r="T233" i="2" s="1"/>
  <c r="H169" i="2"/>
  <c r="N169" i="2"/>
  <c r="Q169" i="2" s="1"/>
  <c r="T169" i="2" s="1"/>
  <c r="H248" i="2"/>
  <c r="N248" i="2"/>
  <c r="Q248" i="2" s="1"/>
  <c r="T248" i="2" s="1"/>
  <c r="H216" i="2"/>
  <c r="N216" i="2"/>
  <c r="Q216" i="2" s="1"/>
  <c r="T216" i="2" s="1"/>
  <c r="H184" i="2"/>
  <c r="N184" i="2"/>
  <c r="Q184" i="2" s="1"/>
  <c r="T184" i="2" s="1"/>
  <c r="H151" i="2"/>
  <c r="N151" i="2"/>
  <c r="H323" i="2"/>
  <c r="N323" i="2"/>
  <c r="H291" i="2"/>
  <c r="N291" i="2"/>
  <c r="H259" i="2"/>
  <c r="N259" i="2"/>
  <c r="Q259" i="2" s="1"/>
  <c r="T259" i="2" s="1"/>
  <c r="H227" i="2"/>
  <c r="N227" i="2"/>
  <c r="Q227" i="2" s="1"/>
  <c r="T227" i="2" s="1"/>
  <c r="H163" i="2"/>
  <c r="H202" i="2"/>
  <c r="H294" i="2"/>
  <c r="N294" i="2"/>
  <c r="H341" i="2"/>
  <c r="N341" i="2"/>
  <c r="H293" i="2"/>
  <c r="N293" i="2"/>
  <c r="H229" i="2"/>
  <c r="N229" i="2"/>
  <c r="Q229" i="2" s="1"/>
  <c r="T229" i="2" s="1"/>
  <c r="H230" i="2"/>
  <c r="H340" i="2"/>
  <c r="N340" i="2"/>
  <c r="H290" i="2"/>
  <c r="N290" i="2"/>
  <c r="H226" i="2"/>
  <c r="N226" i="2"/>
  <c r="Q226" i="2" s="1"/>
  <c r="T226" i="2" s="1"/>
  <c r="H162" i="2"/>
  <c r="N162" i="2"/>
  <c r="H225" i="2"/>
  <c r="H260" i="2"/>
  <c r="N260" i="2"/>
  <c r="Q260" i="2" s="1"/>
  <c r="T260" i="2" s="1"/>
  <c r="H196" i="2"/>
  <c r="N196" i="2"/>
  <c r="Q196" i="2" s="1"/>
  <c r="T196" i="2" s="1"/>
  <c r="H193" i="2"/>
  <c r="H123" i="2"/>
  <c r="H319" i="2"/>
  <c r="N319" i="2"/>
  <c r="H287" i="2"/>
  <c r="N287" i="2"/>
  <c r="H255" i="2"/>
  <c r="N255" i="2"/>
  <c r="Q255" i="2" s="1"/>
  <c r="T255" i="2" s="1"/>
  <c r="H207" i="2"/>
  <c r="N207" i="2"/>
  <c r="Q207" i="2" s="1"/>
  <c r="T207" i="2" s="1"/>
  <c r="H175" i="2"/>
  <c r="N175" i="2"/>
  <c r="Q175" i="2" s="1"/>
  <c r="T175" i="2" s="1"/>
  <c r="H201" i="2"/>
  <c r="H132" i="2"/>
  <c r="H198" i="2"/>
  <c r="H337" i="2"/>
  <c r="N337" i="2"/>
  <c r="H158" i="2"/>
  <c r="N158" i="2"/>
  <c r="H336" i="2"/>
  <c r="N336" i="2"/>
  <c r="H221" i="2"/>
  <c r="N221" i="2"/>
  <c r="Q221" i="2" s="1"/>
  <c r="T221" i="2" s="1"/>
  <c r="H157" i="2"/>
  <c r="N157" i="2"/>
  <c r="H282" i="2"/>
  <c r="N282" i="2"/>
  <c r="Q282" i="2" s="1"/>
  <c r="T282" i="2" s="1"/>
  <c r="H218" i="2"/>
  <c r="N218" i="2"/>
  <c r="Q218" i="2" s="1"/>
  <c r="T218" i="2" s="1"/>
  <c r="H333" i="2"/>
  <c r="N333" i="2"/>
  <c r="H281" i="2"/>
  <c r="N281" i="2"/>
  <c r="Q281" i="2" s="1"/>
  <c r="T281" i="2" s="1"/>
  <c r="H217" i="2"/>
  <c r="N217" i="2"/>
  <c r="Q217" i="2" s="1"/>
  <c r="T217" i="2" s="1"/>
  <c r="H152" i="2"/>
  <c r="N152" i="2"/>
  <c r="H302" i="2"/>
  <c r="N302" i="2"/>
  <c r="H238" i="2"/>
  <c r="N238" i="2"/>
  <c r="Q238" i="2" s="1"/>
  <c r="T238" i="2" s="1"/>
  <c r="H174" i="2"/>
  <c r="N174" i="2"/>
  <c r="Q174" i="2" s="1"/>
  <c r="T174" i="2" s="1"/>
  <c r="H325" i="2"/>
  <c r="N325" i="2"/>
  <c r="H269" i="2"/>
  <c r="N269" i="2"/>
  <c r="Q269" i="2" s="1"/>
  <c r="T269" i="2" s="1"/>
  <c r="H205" i="2"/>
  <c r="N205" i="2"/>
  <c r="Q205" i="2" s="1"/>
  <c r="T205" i="2" s="1"/>
  <c r="H136" i="2"/>
  <c r="N136" i="2"/>
  <c r="H131" i="2"/>
  <c r="N131" i="2"/>
  <c r="H264" i="2"/>
  <c r="N264" i="2"/>
  <c r="Q264" i="2" s="1"/>
  <c r="T264" i="2" s="1"/>
  <c r="H232" i="2"/>
  <c r="N232" i="2"/>
  <c r="Q232" i="2" s="1"/>
  <c r="T232" i="2" s="1"/>
  <c r="H200" i="2"/>
  <c r="N200" i="2"/>
  <c r="Q200" i="2" s="1"/>
  <c r="T200" i="2" s="1"/>
  <c r="H168" i="2"/>
  <c r="N168" i="2"/>
  <c r="Q168" i="2" s="1"/>
  <c r="T168" i="2" s="1"/>
  <c r="H298" i="2"/>
  <c r="H339" i="2"/>
  <c r="N339" i="2"/>
  <c r="H307" i="2"/>
  <c r="N307" i="2"/>
  <c r="H275" i="2"/>
  <c r="N275" i="2"/>
  <c r="Q275" i="2" s="1"/>
  <c r="T275" i="2" s="1"/>
  <c r="H243" i="2"/>
  <c r="N243" i="2"/>
  <c r="Q243" i="2" s="1"/>
  <c r="T243" i="2" s="1"/>
  <c r="H211" i="2"/>
  <c r="N211" i="2"/>
  <c r="Q211" i="2" s="1"/>
  <c r="T211" i="2" s="1"/>
  <c r="H321" i="2"/>
  <c r="N321" i="2"/>
  <c r="H262" i="2"/>
  <c r="N262" i="2"/>
  <c r="Q262" i="2" s="1"/>
  <c r="T262" i="2" s="1"/>
  <c r="H320" i="2"/>
  <c r="N320" i="2"/>
  <c r="H261" i="2"/>
  <c r="N261" i="2"/>
  <c r="Q261" i="2" s="1"/>
  <c r="T261" i="2" s="1"/>
  <c r="H165" i="2"/>
  <c r="N165" i="2"/>
  <c r="H318" i="2"/>
  <c r="N318" i="2"/>
  <c r="H258" i="2"/>
  <c r="N258" i="2"/>
  <c r="Q258" i="2" s="1"/>
  <c r="T258" i="2" s="1"/>
  <c r="H194" i="2"/>
  <c r="N194" i="2"/>
  <c r="Q194" i="2" s="1"/>
  <c r="T194" i="2" s="1"/>
  <c r="H280" i="2"/>
  <c r="H289" i="2"/>
  <c r="H308" i="2"/>
  <c r="N308" i="2"/>
  <c r="H276" i="2"/>
  <c r="N276" i="2"/>
  <c r="Q276" i="2" s="1"/>
  <c r="T276" i="2" s="1"/>
  <c r="H244" i="2"/>
  <c r="N244" i="2"/>
  <c r="Q244" i="2" s="1"/>
  <c r="T244" i="2" s="1"/>
  <c r="H212" i="2"/>
  <c r="N212" i="2"/>
  <c r="Q212" i="2" s="1"/>
  <c r="T212" i="2" s="1"/>
  <c r="H180" i="2"/>
  <c r="N180" i="2"/>
  <c r="Q180" i="2" s="1"/>
  <c r="T180" i="2" s="1"/>
  <c r="H146" i="2"/>
  <c r="N146" i="2"/>
  <c r="H335" i="2"/>
  <c r="N335" i="2"/>
  <c r="H303" i="2"/>
  <c r="N303" i="2"/>
  <c r="H271" i="2"/>
  <c r="N271" i="2"/>
  <c r="Q271" i="2" s="1"/>
  <c r="T271" i="2" s="1"/>
  <c r="H239" i="2"/>
  <c r="N239" i="2"/>
  <c r="Q239" i="2" s="1"/>
  <c r="T239" i="2" s="1"/>
  <c r="H223" i="2"/>
  <c r="N223" i="2"/>
  <c r="Q223" i="2" s="1"/>
  <c r="T223" i="2" s="1"/>
  <c r="H191" i="2"/>
  <c r="N191" i="2"/>
  <c r="Q191" i="2" s="1"/>
  <c r="T191" i="2" s="1"/>
  <c r="H159" i="2"/>
  <c r="N159" i="2"/>
  <c r="H153" i="2"/>
  <c r="N153" i="2"/>
  <c r="N127" i="2"/>
  <c r="H254" i="2"/>
  <c r="N254" i="2"/>
  <c r="Q254" i="2" s="1"/>
  <c r="T254" i="2" s="1"/>
  <c r="H190" i="2"/>
  <c r="N190" i="2"/>
  <c r="Q190" i="2" s="1"/>
  <c r="T190" i="2" s="1"/>
  <c r="H296" i="2"/>
  <c r="H314" i="2"/>
  <c r="N314" i="2"/>
  <c r="H139" i="2"/>
  <c r="H250" i="2"/>
  <c r="N250" i="2"/>
  <c r="Q250" i="2" s="1"/>
  <c r="T250" i="2" s="1"/>
  <c r="H312" i="2"/>
  <c r="N312" i="2"/>
  <c r="H249" i="2"/>
  <c r="N249" i="2"/>
  <c r="Q249" i="2" s="1"/>
  <c r="T249" i="2" s="1"/>
  <c r="H185" i="2"/>
  <c r="N185" i="2"/>
  <c r="Q185" i="2" s="1"/>
  <c r="T185" i="2" s="1"/>
  <c r="H272" i="2"/>
  <c r="N272" i="2"/>
  <c r="Q272" i="2" s="1"/>
  <c r="T272" i="2" s="1"/>
  <c r="H256" i="2"/>
  <c r="N256" i="2"/>
  <c r="Q256" i="2" s="1"/>
  <c r="T256" i="2" s="1"/>
  <c r="H208" i="2"/>
  <c r="N208" i="2"/>
  <c r="Q208" i="2" s="1"/>
  <c r="T208" i="2" s="1"/>
  <c r="H192" i="2"/>
  <c r="N192" i="2"/>
  <c r="Q192" i="2" s="1"/>
  <c r="T192" i="2" s="1"/>
  <c r="H234" i="2"/>
  <c r="H179" i="2"/>
  <c r="H115" i="2"/>
  <c r="H331" i="2"/>
  <c r="N331" i="2"/>
  <c r="H315" i="2"/>
  <c r="N315" i="2"/>
  <c r="H299" i="2"/>
  <c r="N299" i="2"/>
  <c r="H283" i="2"/>
  <c r="N283" i="2"/>
  <c r="Q283" i="2" s="1"/>
  <c r="T283" i="2" s="1"/>
  <c r="H267" i="2"/>
  <c r="N267" i="2"/>
  <c r="Q267" i="2" s="1"/>
  <c r="T267" i="2" s="1"/>
  <c r="H251" i="2"/>
  <c r="N251" i="2"/>
  <c r="Q251" i="2" s="1"/>
  <c r="T251" i="2" s="1"/>
  <c r="H235" i="2"/>
  <c r="N235" i="2"/>
  <c r="Q235" i="2" s="1"/>
  <c r="T235" i="2" s="1"/>
  <c r="H219" i="2"/>
  <c r="N219" i="2"/>
  <c r="Q219" i="2" s="1"/>
  <c r="T219" i="2" s="1"/>
  <c r="H203" i="2"/>
  <c r="N203" i="2"/>
  <c r="Q203" i="2" s="1"/>
  <c r="T203" i="2" s="1"/>
  <c r="H187" i="2"/>
  <c r="N187" i="2"/>
  <c r="Q187" i="2" s="1"/>
  <c r="T187" i="2" s="1"/>
  <c r="H171" i="2"/>
  <c r="N171" i="2"/>
  <c r="Q171" i="2" s="1"/>
  <c r="T171" i="2" s="1"/>
  <c r="H134" i="2"/>
  <c r="N134" i="2"/>
  <c r="H324" i="2"/>
  <c r="H270" i="2"/>
  <c r="H141" i="2"/>
  <c r="H164" i="2"/>
  <c r="H121" i="2"/>
  <c r="H186" i="2"/>
  <c r="N119" i="2"/>
  <c r="N116" i="2"/>
  <c r="N108" i="2"/>
  <c r="H332" i="2"/>
  <c r="N332" i="2"/>
  <c r="H310" i="2"/>
  <c r="N310" i="2"/>
  <c r="H278" i="2"/>
  <c r="N278" i="2"/>
  <c r="Q278" i="2" s="1"/>
  <c r="T278" i="2" s="1"/>
  <c r="H246" i="2"/>
  <c r="N246" i="2"/>
  <c r="Q246" i="2" s="1"/>
  <c r="T246" i="2" s="1"/>
  <c r="H214" i="2"/>
  <c r="N214" i="2"/>
  <c r="Q214" i="2" s="1"/>
  <c r="T214" i="2" s="1"/>
  <c r="H182" i="2"/>
  <c r="N182" i="2"/>
  <c r="Q182" i="2" s="1"/>
  <c r="T182" i="2" s="1"/>
  <c r="H148" i="2"/>
  <c r="N148" i="2"/>
  <c r="H338" i="2"/>
  <c r="H285" i="2"/>
  <c r="H140" i="2"/>
  <c r="H147" i="2"/>
  <c r="N147" i="2"/>
  <c r="H326" i="2"/>
  <c r="H195" i="2"/>
  <c r="H124" i="2"/>
  <c r="H306" i="2"/>
  <c r="N306" i="2"/>
  <c r="H178" i="2"/>
  <c r="N178" i="2"/>
  <c r="Q178" i="2" s="1"/>
  <c r="T178" i="2" s="1"/>
  <c r="H344" i="2"/>
  <c r="H189" i="2"/>
  <c r="H305" i="2"/>
  <c r="N305" i="2"/>
  <c r="H209" i="2"/>
  <c r="N209" i="2"/>
  <c r="Q209" i="2" s="1"/>
  <c r="T209" i="2" s="1"/>
  <c r="H142" i="2"/>
  <c r="N142" i="2"/>
  <c r="H342" i="2"/>
  <c r="H257" i="2"/>
  <c r="H160" i="2"/>
  <c r="H156" i="2"/>
  <c r="N156" i="2"/>
  <c r="H304" i="2"/>
  <c r="H266" i="2"/>
  <c r="H224" i="2"/>
  <c r="H172" i="2"/>
  <c r="H343" i="2"/>
  <c r="N343" i="2"/>
  <c r="H327" i="2"/>
  <c r="N327" i="2"/>
  <c r="H311" i="2"/>
  <c r="N311" i="2"/>
  <c r="H295" i="2"/>
  <c r="N295" i="2"/>
  <c r="H279" i="2"/>
  <c r="N279" i="2"/>
  <c r="Q279" i="2" s="1"/>
  <c r="T279" i="2" s="1"/>
  <c r="H263" i="2"/>
  <c r="N263" i="2"/>
  <c r="Q263" i="2" s="1"/>
  <c r="T263" i="2" s="1"/>
  <c r="H247" i="2"/>
  <c r="N247" i="2"/>
  <c r="Q247" i="2" s="1"/>
  <c r="T247" i="2" s="1"/>
  <c r="H231" i="2"/>
  <c r="N231" i="2"/>
  <c r="Q231" i="2" s="1"/>
  <c r="T231" i="2" s="1"/>
  <c r="H215" i="2"/>
  <c r="N215" i="2"/>
  <c r="Q215" i="2" s="1"/>
  <c r="T215" i="2" s="1"/>
  <c r="H345" i="2"/>
  <c r="M345" i="2" s="1"/>
  <c r="H313" i="2"/>
  <c r="H265" i="2"/>
  <c r="H177" i="2"/>
  <c r="H135" i="2"/>
  <c r="H145" i="2"/>
  <c r="N145" i="2"/>
  <c r="H143" i="2"/>
  <c r="H170" i="2"/>
  <c r="H138" i="2"/>
  <c r="H122" i="2"/>
  <c r="N110" i="2"/>
  <c r="N113" i="2"/>
  <c r="N118" i="2"/>
  <c r="N111" i="2"/>
  <c r="H109" i="2"/>
  <c r="H130" i="2"/>
  <c r="N112" i="2"/>
  <c r="N128" i="2"/>
  <c r="H106" i="2"/>
  <c r="N36" i="2"/>
  <c r="N35" i="2" s="1"/>
  <c r="N24" i="2"/>
  <c r="N22" i="2" s="1"/>
  <c r="I111" i="2" l="1"/>
  <c r="Z188" i="2"/>
  <c r="AA188" i="2" s="1"/>
  <c r="AC188" i="2" s="1"/>
  <c r="AF188" i="2" s="1"/>
  <c r="AG188" i="2" s="1"/>
  <c r="Z277" i="2"/>
  <c r="AA277" i="2" s="1"/>
  <c r="AC277" i="2" s="1"/>
  <c r="AF277" i="2" s="1"/>
  <c r="AG277" i="2" s="1"/>
  <c r="N42" i="2"/>
  <c r="N44" i="2" s="1"/>
  <c r="N347" i="2"/>
  <c r="M112" i="2"/>
  <c r="Z114" i="2"/>
  <c r="AA114" i="2" s="1"/>
  <c r="M113" i="2"/>
  <c r="I126" i="2"/>
  <c r="Z126" i="2" s="1"/>
  <c r="AA126" i="2" s="1"/>
  <c r="AC126" i="2" s="1"/>
  <c r="Z213" i="2"/>
  <c r="AA213" i="2" s="1"/>
  <c r="AC213" i="2" s="1"/>
  <c r="AF213" i="2" s="1"/>
  <c r="AG213" i="2" s="1"/>
  <c r="I129" i="2"/>
  <c r="Z129" i="2" s="1"/>
  <c r="AA129" i="2" s="1"/>
  <c r="AC129" i="2" s="1"/>
  <c r="Z284" i="2"/>
  <c r="AA284" i="2" s="1"/>
  <c r="AC284" i="2" s="1"/>
  <c r="AF284" i="2" s="1"/>
  <c r="AG284" i="2" s="1"/>
  <c r="Z167" i="2"/>
  <c r="AA167" i="2" s="1"/>
  <c r="AC167" i="2" s="1"/>
  <c r="AF167" i="2" s="1"/>
  <c r="AG167" i="2" s="1"/>
  <c r="Q183" i="2"/>
  <c r="T183" i="2" s="1"/>
  <c r="U183" i="2" s="1"/>
  <c r="Q186" i="2"/>
  <c r="AD186" i="2" s="1"/>
  <c r="Q197" i="2"/>
  <c r="AD197" i="2" s="1"/>
  <c r="Q193" i="2"/>
  <c r="T193" i="2" s="1"/>
  <c r="U193" i="2" s="1"/>
  <c r="Q245" i="2"/>
  <c r="AD245" i="2" s="1"/>
  <c r="Q274" i="2"/>
  <c r="T274" i="2" s="1"/>
  <c r="U274" i="2" s="1"/>
  <c r="Q198" i="2"/>
  <c r="AD198" i="2" s="1"/>
  <c r="Z317" i="2"/>
  <c r="AA317" i="2" s="1"/>
  <c r="AC317" i="2" s="1"/>
  <c r="AF317" i="2" s="1"/>
  <c r="AG317" i="2" s="1"/>
  <c r="W274" i="2"/>
  <c r="Q257" i="2"/>
  <c r="T257" i="2" s="1"/>
  <c r="U257" i="2" s="1"/>
  <c r="Q181" i="2"/>
  <c r="AD181" i="2" s="1"/>
  <c r="Q210" i="2"/>
  <c r="T210" i="2" s="1"/>
  <c r="U210" i="2" s="1"/>
  <c r="Q112" i="2"/>
  <c r="T112" i="2" s="1"/>
  <c r="Q118" i="2"/>
  <c r="T118" i="2" s="1"/>
  <c r="Q295" i="2"/>
  <c r="T295" i="2" s="1"/>
  <c r="Q327" i="2"/>
  <c r="T327" i="2" s="1"/>
  <c r="Q156" i="2"/>
  <c r="T156" i="2" s="1"/>
  <c r="Q147" i="2"/>
  <c r="T147" i="2" s="1"/>
  <c r="Q116" i="2"/>
  <c r="T116" i="2" s="1"/>
  <c r="Q134" i="2"/>
  <c r="T134" i="2" s="1"/>
  <c r="Q315" i="2"/>
  <c r="T315" i="2" s="1"/>
  <c r="Q314" i="2"/>
  <c r="T314" i="2" s="1"/>
  <c r="Q153" i="2"/>
  <c r="T153" i="2" s="1"/>
  <c r="Q303" i="2"/>
  <c r="T303" i="2" s="1"/>
  <c r="Q146" i="2"/>
  <c r="T146" i="2" s="1"/>
  <c r="Q165" i="2"/>
  <c r="T165" i="2" s="1"/>
  <c r="Q320" i="2"/>
  <c r="T320" i="2" s="1"/>
  <c r="Q321" i="2"/>
  <c r="T321" i="2" s="1"/>
  <c r="Q307" i="2"/>
  <c r="T307" i="2" s="1"/>
  <c r="Q287" i="2"/>
  <c r="T287" i="2" s="1"/>
  <c r="Q341" i="2"/>
  <c r="T341" i="2" s="1"/>
  <c r="AC323" i="2"/>
  <c r="Q323" i="2"/>
  <c r="T323" i="2" s="1"/>
  <c r="Q301" i="2"/>
  <c r="T301" i="2" s="1"/>
  <c r="Q129" i="2"/>
  <c r="T129" i="2" s="1"/>
  <c r="Q113" i="2"/>
  <c r="T113" i="2" s="1"/>
  <c r="Q142" i="2"/>
  <c r="T142" i="2" s="1"/>
  <c r="Q305" i="2"/>
  <c r="T305" i="2" s="1"/>
  <c r="Q148" i="2"/>
  <c r="T148" i="2" s="1"/>
  <c r="Q332" i="2"/>
  <c r="T332" i="2" s="1"/>
  <c r="Q119" i="2"/>
  <c r="T119" i="2" s="1"/>
  <c r="Q131" i="2"/>
  <c r="T131" i="2" s="1"/>
  <c r="Q325" i="2"/>
  <c r="T325" i="2" s="1"/>
  <c r="Q152" i="2"/>
  <c r="T152" i="2" s="1"/>
  <c r="Q157" i="2"/>
  <c r="T157" i="2" s="1"/>
  <c r="AC336" i="2"/>
  <c r="Q336" i="2"/>
  <c r="T336" i="2" s="1"/>
  <c r="Q337" i="2"/>
  <c r="T337" i="2" s="1"/>
  <c r="Q340" i="2"/>
  <c r="T340" i="2" s="1"/>
  <c r="Q106" i="2"/>
  <c r="W106" i="2"/>
  <c r="AC137" i="2"/>
  <c r="Q137" i="2"/>
  <c r="W137" i="2"/>
  <c r="Q150" i="2"/>
  <c r="Q124" i="2"/>
  <c r="Q228" i="2"/>
  <c r="W228" i="2"/>
  <c r="Q177" i="2"/>
  <c r="W177" i="2"/>
  <c r="Q273" i="2"/>
  <c r="W273" i="2"/>
  <c r="Q334" i="2"/>
  <c r="W334" i="2"/>
  <c r="Q270" i="2"/>
  <c r="W270" i="2"/>
  <c r="Q109" i="2"/>
  <c r="W109" i="2"/>
  <c r="Q141" i="2"/>
  <c r="Q155" i="2"/>
  <c r="Q130" i="2"/>
  <c r="W130" i="2"/>
  <c r="Q296" i="2"/>
  <c r="W296" i="2"/>
  <c r="Q122" i="2"/>
  <c r="Q139" i="2"/>
  <c r="Q135" i="2"/>
  <c r="W135" i="2"/>
  <c r="Q188" i="2"/>
  <c r="W188" i="2"/>
  <c r="Q220" i="2"/>
  <c r="W220" i="2"/>
  <c r="Q252" i="2"/>
  <c r="W252" i="2"/>
  <c r="Q284" i="2"/>
  <c r="W284" i="2"/>
  <c r="AC120" i="2"/>
  <c r="Q120" i="2"/>
  <c r="W120" i="2"/>
  <c r="Q317" i="2"/>
  <c r="W317" i="2"/>
  <c r="Q132" i="2"/>
  <c r="W132" i="2"/>
  <c r="Q202" i="2"/>
  <c r="W202" i="2"/>
  <c r="Q266" i="2"/>
  <c r="W266" i="2"/>
  <c r="Q324" i="2"/>
  <c r="W324" i="2"/>
  <c r="Q309" i="2"/>
  <c r="Q286" i="2"/>
  <c r="Q105" i="2"/>
  <c r="AC133" i="2"/>
  <c r="Q133" i="2"/>
  <c r="W133" i="2"/>
  <c r="Q123" i="2"/>
  <c r="W123" i="2"/>
  <c r="Q163" i="2"/>
  <c r="W163" i="2"/>
  <c r="Q195" i="2"/>
  <c r="W195" i="2"/>
  <c r="Q140" i="2"/>
  <c r="W140" i="2"/>
  <c r="Q176" i="2"/>
  <c r="W176" i="2"/>
  <c r="Q240" i="2"/>
  <c r="W240" i="2"/>
  <c r="Q304" i="2"/>
  <c r="W304" i="2"/>
  <c r="Q265" i="2"/>
  <c r="W265" i="2"/>
  <c r="Q344" i="2"/>
  <c r="W344" i="2"/>
  <c r="Q115" i="2"/>
  <c r="W115" i="2"/>
  <c r="Q253" i="2"/>
  <c r="W253" i="2"/>
  <c r="I127" i="2"/>
  <c r="Z127" i="2" s="1"/>
  <c r="AA127" i="2" s="1"/>
  <c r="AC127" i="2" s="1"/>
  <c r="M127" i="2"/>
  <c r="Q342" i="2"/>
  <c r="M116" i="2"/>
  <c r="W141" i="2"/>
  <c r="W122" i="2"/>
  <c r="W257" i="2"/>
  <c r="W245" i="2"/>
  <c r="W210" i="2"/>
  <c r="W186" i="2"/>
  <c r="Q110" i="2"/>
  <c r="T110" i="2" s="1"/>
  <c r="AC311" i="2"/>
  <c r="Q311" i="2"/>
  <c r="T311" i="2" s="1"/>
  <c r="Q343" i="2"/>
  <c r="T343" i="2" s="1"/>
  <c r="Q299" i="2"/>
  <c r="T299" i="2" s="1"/>
  <c r="Q331" i="2"/>
  <c r="T331" i="2" s="1"/>
  <c r="Q159" i="2"/>
  <c r="T159" i="2" s="1"/>
  <c r="Q335" i="2"/>
  <c r="T335" i="2" s="1"/>
  <c r="Q308" i="2"/>
  <c r="T308" i="2" s="1"/>
  <c r="Q318" i="2"/>
  <c r="T318" i="2" s="1"/>
  <c r="Q339" i="2"/>
  <c r="T339" i="2" s="1"/>
  <c r="Q319" i="2"/>
  <c r="T319" i="2" s="1"/>
  <c r="Q293" i="2"/>
  <c r="T293" i="2" s="1"/>
  <c r="Q294" i="2"/>
  <c r="T294" i="2" s="1"/>
  <c r="Q291" i="2"/>
  <c r="T291" i="2" s="1"/>
  <c r="Q151" i="2"/>
  <c r="T151" i="2" s="1"/>
  <c r="Q297" i="2"/>
  <c r="T297" i="2" s="1"/>
  <c r="Q107" i="2"/>
  <c r="T107" i="2" s="1"/>
  <c r="Q126" i="2"/>
  <c r="T126" i="2" s="1"/>
  <c r="Z181" i="2"/>
  <c r="AA181" i="2" s="1"/>
  <c r="AC181" i="2" s="1"/>
  <c r="AF181" i="2" s="1"/>
  <c r="AG181" i="2" s="1"/>
  <c r="Q121" i="2"/>
  <c r="Q167" i="2"/>
  <c r="Q199" i="2"/>
  <c r="Q164" i="2"/>
  <c r="Q292" i="2"/>
  <c r="Q241" i="2"/>
  <c r="Q328" i="2"/>
  <c r="Q154" i="2"/>
  <c r="Q313" i="2"/>
  <c r="AC138" i="2"/>
  <c r="Q138" i="2"/>
  <c r="Q326" i="2"/>
  <c r="Q280" i="2"/>
  <c r="AC114" i="2"/>
  <c r="AF114" i="2" s="1"/>
  <c r="AG114" i="2" s="1"/>
  <c r="Q114" i="2"/>
  <c r="Q172" i="2"/>
  <c r="Q204" i="2"/>
  <c r="Q236" i="2"/>
  <c r="Q268" i="2"/>
  <c r="AC300" i="2"/>
  <c r="AF300" i="2" s="1"/>
  <c r="AG300" i="2" s="1"/>
  <c r="Q300" i="2"/>
  <c r="Q161" i="2"/>
  <c r="Q225" i="2"/>
  <c r="Q289" i="2"/>
  <c r="Q338" i="2"/>
  <c r="Q170" i="2"/>
  <c r="Q234" i="2"/>
  <c r="Q298" i="2"/>
  <c r="Q345" i="2"/>
  <c r="T345" i="2" s="1"/>
  <c r="U345" i="2" s="1"/>
  <c r="Q213" i="2"/>
  <c r="Q277" i="2"/>
  <c r="Q330" i="2"/>
  <c r="Q222" i="2"/>
  <c r="AC316" i="2"/>
  <c r="Q316" i="2"/>
  <c r="Q149" i="2"/>
  <c r="Q144" i="2"/>
  <c r="Q179" i="2"/>
  <c r="Q160" i="2"/>
  <c r="Q224" i="2"/>
  <c r="Q288" i="2"/>
  <c r="Q201" i="2"/>
  <c r="Q322" i="2"/>
  <c r="Q143" i="2"/>
  <c r="Q242" i="2"/>
  <c r="AC329" i="2"/>
  <c r="AF329" i="2" s="1"/>
  <c r="AG329" i="2" s="1"/>
  <c r="Q329" i="2"/>
  <c r="Q189" i="2"/>
  <c r="Q285" i="2"/>
  <c r="Q166" i="2"/>
  <c r="Q230" i="2"/>
  <c r="Q128" i="2"/>
  <c r="T128" i="2" s="1"/>
  <c r="Q111" i="2"/>
  <c r="T111" i="2" s="1"/>
  <c r="Q145" i="2"/>
  <c r="T145" i="2" s="1"/>
  <c r="Q306" i="2"/>
  <c r="T306" i="2" s="1"/>
  <c r="Q310" i="2"/>
  <c r="T310" i="2" s="1"/>
  <c r="Q108" i="2"/>
  <c r="T108" i="2" s="1"/>
  <c r="Q312" i="2"/>
  <c r="T312" i="2" s="1"/>
  <c r="Q127" i="2"/>
  <c r="T127" i="2" s="1"/>
  <c r="Q136" i="2"/>
  <c r="T136" i="2" s="1"/>
  <c r="Q302" i="2"/>
  <c r="T302" i="2" s="1"/>
  <c r="AC333" i="2"/>
  <c r="Q333" i="2"/>
  <c r="T333" i="2" s="1"/>
  <c r="Q158" i="2"/>
  <c r="T158" i="2" s="1"/>
  <c r="Q162" i="2"/>
  <c r="T162" i="2" s="1"/>
  <c r="Q290" i="2"/>
  <c r="T290" i="2" s="1"/>
  <c r="Z292" i="2"/>
  <c r="AA292" i="2" s="1"/>
  <c r="AC292" i="2" s="1"/>
  <c r="AF292" i="2" s="1"/>
  <c r="AG292" i="2" s="1"/>
  <c r="Z210" i="2"/>
  <c r="AA210" i="2" s="1"/>
  <c r="AC210" i="2" s="1"/>
  <c r="AF210" i="2" s="1"/>
  <c r="AG210" i="2" s="1"/>
  <c r="Z322" i="2"/>
  <c r="AA322" i="2" s="1"/>
  <c r="AC322" i="2" s="1"/>
  <c r="AF322" i="2" s="1"/>
  <c r="AG322" i="2" s="1"/>
  <c r="Q117" i="2"/>
  <c r="T117" i="2" s="1"/>
  <c r="Z199" i="2"/>
  <c r="AA199" i="2" s="1"/>
  <c r="AC199" i="2" s="1"/>
  <c r="AF199" i="2" s="1"/>
  <c r="AG199" i="2" s="1"/>
  <c r="Q125" i="2"/>
  <c r="T125" i="2" s="1"/>
  <c r="W161" i="2"/>
  <c r="W225" i="2"/>
  <c r="W289" i="2"/>
  <c r="W345" i="2"/>
  <c r="W144" i="2"/>
  <c r="W179" i="2"/>
  <c r="E43" i="2"/>
  <c r="D31" i="1"/>
  <c r="Z128" i="2"/>
  <c r="AA128" i="2" s="1"/>
  <c r="AC128" i="2" s="1"/>
  <c r="Z108" i="2"/>
  <c r="AA108" i="2" s="1"/>
  <c r="AC108" i="2" s="1"/>
  <c r="Z112" i="2"/>
  <c r="AA112" i="2" s="1"/>
  <c r="AC112" i="2" s="1"/>
  <c r="Z118" i="2"/>
  <c r="AA118" i="2" s="1"/>
  <c r="AC118" i="2" s="1"/>
  <c r="Z119" i="2"/>
  <c r="AA119" i="2" s="1"/>
  <c r="AC119" i="2" s="1"/>
  <c r="Z110" i="2"/>
  <c r="AA110" i="2" s="1"/>
  <c r="AC110" i="2" s="1"/>
  <c r="Z117" i="2"/>
  <c r="AA117" i="2" s="1"/>
  <c r="AC117" i="2" s="1"/>
  <c r="Z111" i="2"/>
  <c r="AA111" i="2" s="1"/>
  <c r="AC111" i="2" s="1"/>
  <c r="Z116" i="2"/>
  <c r="AA116" i="2" s="1"/>
  <c r="AC116" i="2" s="1"/>
  <c r="Z125" i="2"/>
  <c r="AA125" i="2" s="1"/>
  <c r="AC125" i="2" s="1"/>
  <c r="Z113" i="2"/>
  <c r="AA113" i="2" s="1"/>
  <c r="AC113" i="2" s="1"/>
  <c r="AD231" i="2"/>
  <c r="W231" i="2"/>
  <c r="AD263" i="2"/>
  <c r="W263" i="2"/>
  <c r="W327" i="2"/>
  <c r="W156" i="2"/>
  <c r="W147" i="2"/>
  <c r="W116" i="2"/>
  <c r="W314" i="2"/>
  <c r="AD207" i="2"/>
  <c r="W207" i="2"/>
  <c r="W287" i="2"/>
  <c r="AD259" i="2"/>
  <c r="W259" i="2"/>
  <c r="W323" i="2"/>
  <c r="AD184" i="2"/>
  <c r="W184" i="2"/>
  <c r="AD248" i="2"/>
  <c r="W248" i="2"/>
  <c r="AD233" i="2"/>
  <c r="W233" i="2"/>
  <c r="AD173" i="2"/>
  <c r="W173" i="2"/>
  <c r="W301" i="2"/>
  <c r="AD206" i="2"/>
  <c r="W206" i="2"/>
  <c r="W117" i="2"/>
  <c r="W113" i="2"/>
  <c r="W142" i="2"/>
  <c r="W305" i="2"/>
  <c r="AD178" i="2"/>
  <c r="W178" i="2"/>
  <c r="W148" i="2"/>
  <c r="AD214" i="2"/>
  <c r="W214" i="2"/>
  <c r="AD278" i="2"/>
  <c r="W278" i="2"/>
  <c r="W332" i="2"/>
  <c r="W119" i="2"/>
  <c r="AD208" i="2"/>
  <c r="W208" i="2"/>
  <c r="AD272" i="2"/>
  <c r="W272" i="2"/>
  <c r="AD249" i="2"/>
  <c r="W249" i="2"/>
  <c r="AD250" i="2"/>
  <c r="W250" i="2"/>
  <c r="AD254" i="2"/>
  <c r="W254" i="2"/>
  <c r="AD168" i="2"/>
  <c r="W168" i="2"/>
  <c r="AD232" i="2"/>
  <c r="W232" i="2"/>
  <c r="W131" i="2"/>
  <c r="AD205" i="2"/>
  <c r="W205" i="2"/>
  <c r="W325" i="2"/>
  <c r="AD238" i="2"/>
  <c r="W238" i="2"/>
  <c r="W152" i="2"/>
  <c r="AD281" i="2"/>
  <c r="W281" i="2"/>
  <c r="AD218" i="2"/>
  <c r="W218" i="2"/>
  <c r="W157" i="2"/>
  <c r="W336" i="2"/>
  <c r="W337" i="2"/>
  <c r="AD226" i="2"/>
  <c r="W226" i="2"/>
  <c r="W340" i="2"/>
  <c r="W145" i="2"/>
  <c r="AD209" i="2"/>
  <c r="W209" i="2"/>
  <c r="W306" i="2"/>
  <c r="AD246" i="2"/>
  <c r="W246" i="2"/>
  <c r="AD190" i="2"/>
  <c r="W190" i="2"/>
  <c r="W127" i="2"/>
  <c r="AD200" i="2"/>
  <c r="W200" i="2"/>
  <c r="W136" i="2"/>
  <c r="AD269" i="2"/>
  <c r="W269" i="2"/>
  <c r="W302" i="2"/>
  <c r="AD217" i="2"/>
  <c r="W217" i="2"/>
  <c r="W333" i="2"/>
  <c r="AD282" i="2"/>
  <c r="W282" i="2"/>
  <c r="AD221" i="2"/>
  <c r="W221" i="2"/>
  <c r="W158" i="2"/>
  <c r="W162" i="2"/>
  <c r="W290" i="2"/>
  <c r="W126" i="2"/>
  <c r="W112" i="2"/>
  <c r="W118" i="2"/>
  <c r="W295" i="2"/>
  <c r="W134" i="2"/>
  <c r="AD187" i="2"/>
  <c r="W187" i="2"/>
  <c r="AD219" i="2"/>
  <c r="W219" i="2"/>
  <c r="AD251" i="2"/>
  <c r="W251" i="2"/>
  <c r="AD283" i="2"/>
  <c r="W283" i="2"/>
  <c r="W315" i="2"/>
  <c r="W153" i="2"/>
  <c r="AD191" i="2"/>
  <c r="W191" i="2"/>
  <c r="AD239" i="2"/>
  <c r="W239" i="2"/>
  <c r="W303" i="2"/>
  <c r="W146" i="2"/>
  <c r="AD212" i="2"/>
  <c r="W212" i="2"/>
  <c r="AD276" i="2"/>
  <c r="W276" i="2"/>
  <c r="AD258" i="2"/>
  <c r="W258" i="2"/>
  <c r="W165" i="2"/>
  <c r="W320" i="2"/>
  <c r="W321" i="2"/>
  <c r="AD243" i="2"/>
  <c r="W243" i="2"/>
  <c r="W307" i="2"/>
  <c r="AD260" i="2"/>
  <c r="W260" i="2"/>
  <c r="AD229" i="2"/>
  <c r="W229" i="2"/>
  <c r="W341" i="2"/>
  <c r="W125" i="2"/>
  <c r="W110" i="2"/>
  <c r="AD215" i="2"/>
  <c r="W215" i="2"/>
  <c r="AD247" i="2"/>
  <c r="W247" i="2"/>
  <c r="AD279" i="2"/>
  <c r="W279" i="2"/>
  <c r="W311" i="2"/>
  <c r="W343" i="2"/>
  <c r="AD171" i="2"/>
  <c r="W171" i="2"/>
  <c r="AD203" i="2"/>
  <c r="W203" i="2"/>
  <c r="AD235" i="2"/>
  <c r="W235" i="2"/>
  <c r="AD267" i="2"/>
  <c r="W267" i="2"/>
  <c r="W299" i="2"/>
  <c r="W331" i="2"/>
  <c r="W159" i="2"/>
  <c r="AD223" i="2"/>
  <c r="W223" i="2"/>
  <c r="AD271" i="2"/>
  <c r="W271" i="2"/>
  <c r="W335" i="2"/>
  <c r="AD180" i="2"/>
  <c r="W180" i="2"/>
  <c r="AD244" i="2"/>
  <c r="W244" i="2"/>
  <c r="W308" i="2"/>
  <c r="AD194" i="2"/>
  <c r="W194" i="2"/>
  <c r="W318" i="2"/>
  <c r="AD261" i="2"/>
  <c r="W261" i="2"/>
  <c r="AD262" i="2"/>
  <c r="W262" i="2"/>
  <c r="AD211" i="2"/>
  <c r="W211" i="2"/>
  <c r="AD275" i="2"/>
  <c r="W275" i="2"/>
  <c r="W339" i="2"/>
  <c r="AD175" i="2"/>
  <c r="W175" i="2"/>
  <c r="AD255" i="2"/>
  <c r="W255" i="2"/>
  <c r="W319" i="2"/>
  <c r="AD196" i="2"/>
  <c r="W196" i="2"/>
  <c r="W293" i="2"/>
  <c r="W294" i="2"/>
  <c r="AD227" i="2"/>
  <c r="W227" i="2"/>
  <c r="W291" i="2"/>
  <c r="W151" i="2"/>
  <c r="AD216" i="2"/>
  <c r="W216" i="2"/>
  <c r="AD169" i="2"/>
  <c r="W169" i="2"/>
  <c r="W297" i="2"/>
  <c r="AD237" i="2"/>
  <c r="W237" i="2"/>
  <c r="W107" i="2"/>
  <c r="W105" i="2"/>
  <c r="W129" i="2"/>
  <c r="W128" i="2"/>
  <c r="W111" i="2"/>
  <c r="AD182" i="2"/>
  <c r="W182" i="2"/>
  <c r="W310" i="2"/>
  <c r="W108" i="2"/>
  <c r="AD192" i="2"/>
  <c r="W192" i="2"/>
  <c r="AD256" i="2"/>
  <c r="W256" i="2"/>
  <c r="AD185" i="2"/>
  <c r="W185" i="2"/>
  <c r="W312" i="2"/>
  <c r="AD264" i="2"/>
  <c r="W264" i="2"/>
  <c r="AD174" i="2"/>
  <c r="W174" i="2"/>
  <c r="N26" i="2"/>
  <c r="M210" i="2"/>
  <c r="M199" i="2"/>
  <c r="M322" i="2"/>
  <c r="I252" i="2"/>
  <c r="Z252" i="2" s="1"/>
  <c r="AA252" i="2" s="1"/>
  <c r="AC252" i="2" s="1"/>
  <c r="M300" i="2"/>
  <c r="L105" i="2"/>
  <c r="I197" i="2"/>
  <c r="Z197" i="2" s="1"/>
  <c r="AA197" i="2" s="1"/>
  <c r="AC197" i="2" s="1"/>
  <c r="M167" i="2"/>
  <c r="I236" i="2"/>
  <c r="Z236" i="2" s="1"/>
  <c r="AA236" i="2" s="1"/>
  <c r="AC236" i="2" s="1"/>
  <c r="M277" i="2"/>
  <c r="M329" i="2"/>
  <c r="M284" i="2"/>
  <c r="I149" i="2"/>
  <c r="Z149" i="2" s="1"/>
  <c r="AA149" i="2" s="1"/>
  <c r="AC149" i="2" s="1"/>
  <c r="M114" i="2"/>
  <c r="M317" i="2"/>
  <c r="I133" i="2"/>
  <c r="Z133" i="2" s="1"/>
  <c r="AA133" i="2" s="1"/>
  <c r="M188" i="2"/>
  <c r="M181" i="2"/>
  <c r="I183" i="2"/>
  <c r="Z183" i="2" s="1"/>
  <c r="AA183" i="2" s="1"/>
  <c r="AC183" i="2" s="1"/>
  <c r="M292" i="2"/>
  <c r="I309" i="2"/>
  <c r="Z309" i="2" s="1"/>
  <c r="AA309" i="2" s="1"/>
  <c r="AC309" i="2" s="1"/>
  <c r="I253" i="2"/>
  <c r="Z253" i="2" s="1"/>
  <c r="AA253" i="2" s="1"/>
  <c r="AC253" i="2" s="1"/>
  <c r="I176" i="2"/>
  <c r="Z176" i="2" s="1"/>
  <c r="AA176" i="2" s="1"/>
  <c r="AC176" i="2" s="1"/>
  <c r="M213" i="2"/>
  <c r="I220" i="2"/>
  <c r="Z220" i="2" s="1"/>
  <c r="AA220" i="2" s="1"/>
  <c r="AC220" i="2" s="1"/>
  <c r="I138" i="2"/>
  <c r="Z138" i="2" s="1"/>
  <c r="AA138" i="2" s="1"/>
  <c r="M138" i="2"/>
  <c r="I313" i="2"/>
  <c r="Z313" i="2" s="1"/>
  <c r="AA313" i="2" s="1"/>
  <c r="AC313" i="2" s="1"/>
  <c r="M313" i="2"/>
  <c r="I209" i="2"/>
  <c r="Z209" i="2" s="1"/>
  <c r="AA209" i="2" s="1"/>
  <c r="AC209" i="2" s="1"/>
  <c r="M209" i="2"/>
  <c r="I306" i="2"/>
  <c r="Z306" i="2" s="1"/>
  <c r="AA306" i="2" s="1"/>
  <c r="AC306" i="2" s="1"/>
  <c r="M306" i="2"/>
  <c r="I182" i="2"/>
  <c r="Z182" i="2" s="1"/>
  <c r="AA182" i="2" s="1"/>
  <c r="AC182" i="2" s="1"/>
  <c r="M182" i="2"/>
  <c r="I310" i="2"/>
  <c r="Z310" i="2" s="1"/>
  <c r="AA310" i="2" s="1"/>
  <c r="AC310" i="2" s="1"/>
  <c r="M310" i="2"/>
  <c r="I192" i="2"/>
  <c r="Z192" i="2" s="1"/>
  <c r="AA192" i="2" s="1"/>
  <c r="AC192" i="2" s="1"/>
  <c r="M192" i="2"/>
  <c r="I185" i="2"/>
  <c r="Z185" i="2" s="1"/>
  <c r="AA185" i="2" s="1"/>
  <c r="AC185" i="2" s="1"/>
  <c r="M185" i="2"/>
  <c r="I190" i="2"/>
  <c r="Z190" i="2" s="1"/>
  <c r="AA190" i="2" s="1"/>
  <c r="AC190" i="2" s="1"/>
  <c r="M190" i="2"/>
  <c r="I289" i="2"/>
  <c r="Z289" i="2" s="1"/>
  <c r="AA289" i="2" s="1"/>
  <c r="AC289" i="2" s="1"/>
  <c r="M289" i="2"/>
  <c r="I298" i="2"/>
  <c r="Z298" i="2" s="1"/>
  <c r="AA298" i="2" s="1"/>
  <c r="AC298" i="2" s="1"/>
  <c r="M298" i="2"/>
  <c r="I264" i="2"/>
  <c r="Z264" i="2" s="1"/>
  <c r="AA264" i="2" s="1"/>
  <c r="AC264" i="2" s="1"/>
  <c r="M264" i="2"/>
  <c r="I269" i="2"/>
  <c r="Z269" i="2" s="1"/>
  <c r="AA269" i="2" s="1"/>
  <c r="AC269" i="2" s="1"/>
  <c r="M269" i="2"/>
  <c r="I302" i="2"/>
  <c r="Z302" i="2" s="1"/>
  <c r="AA302" i="2" s="1"/>
  <c r="AC302" i="2" s="1"/>
  <c r="M302" i="2"/>
  <c r="I333" i="2"/>
  <c r="Z333" i="2" s="1"/>
  <c r="AA333" i="2" s="1"/>
  <c r="M333" i="2"/>
  <c r="I282" i="2"/>
  <c r="Z282" i="2" s="1"/>
  <c r="AA282" i="2" s="1"/>
  <c r="AC282" i="2" s="1"/>
  <c r="M282" i="2"/>
  <c r="I158" i="2"/>
  <c r="Z158" i="2" s="1"/>
  <c r="AA158" i="2" s="1"/>
  <c r="AC158" i="2" s="1"/>
  <c r="M158" i="2"/>
  <c r="I162" i="2"/>
  <c r="Z162" i="2" s="1"/>
  <c r="AA162" i="2" s="1"/>
  <c r="AC162" i="2" s="1"/>
  <c r="M162" i="2"/>
  <c r="I228" i="2"/>
  <c r="Z228" i="2" s="1"/>
  <c r="AA228" i="2" s="1"/>
  <c r="AC228" i="2" s="1"/>
  <c r="M228" i="2"/>
  <c r="I241" i="2"/>
  <c r="Z241" i="2" s="1"/>
  <c r="AA241" i="2" s="1"/>
  <c r="AC241" i="2" s="1"/>
  <c r="M241" i="2"/>
  <c r="I286" i="2"/>
  <c r="Z286" i="2" s="1"/>
  <c r="AA286" i="2" s="1"/>
  <c r="AC286" i="2" s="1"/>
  <c r="M286" i="2"/>
  <c r="I222" i="2"/>
  <c r="Z222" i="2" s="1"/>
  <c r="AA222" i="2" s="1"/>
  <c r="AC222" i="2" s="1"/>
  <c r="M222" i="2"/>
  <c r="I130" i="2"/>
  <c r="Z130" i="2" s="1"/>
  <c r="AA130" i="2" s="1"/>
  <c r="AC130" i="2" s="1"/>
  <c r="M130" i="2"/>
  <c r="I345" i="2"/>
  <c r="Z345" i="2" s="1"/>
  <c r="AA345" i="2" s="1"/>
  <c r="AC345" i="2" s="1"/>
  <c r="I263" i="2"/>
  <c r="Z263" i="2" s="1"/>
  <c r="AA263" i="2" s="1"/>
  <c r="AC263" i="2" s="1"/>
  <c r="M263" i="2"/>
  <c r="I327" i="2"/>
  <c r="Z327" i="2" s="1"/>
  <c r="AA327" i="2" s="1"/>
  <c r="AC327" i="2" s="1"/>
  <c r="M327" i="2"/>
  <c r="I156" i="2"/>
  <c r="Z156" i="2" s="1"/>
  <c r="AA156" i="2" s="1"/>
  <c r="AC156" i="2" s="1"/>
  <c r="M156" i="2"/>
  <c r="I147" i="2"/>
  <c r="Z147" i="2" s="1"/>
  <c r="AA147" i="2" s="1"/>
  <c r="AC147" i="2" s="1"/>
  <c r="M147" i="2"/>
  <c r="I134" i="2"/>
  <c r="Z134" i="2" s="1"/>
  <c r="AA134" i="2" s="1"/>
  <c r="AC134" i="2" s="1"/>
  <c r="M134" i="2"/>
  <c r="I219" i="2"/>
  <c r="Z219" i="2" s="1"/>
  <c r="AA219" i="2" s="1"/>
  <c r="AC219" i="2" s="1"/>
  <c r="M219" i="2"/>
  <c r="I283" i="2"/>
  <c r="Z283" i="2" s="1"/>
  <c r="AA283" i="2" s="1"/>
  <c r="AC283" i="2" s="1"/>
  <c r="M283" i="2"/>
  <c r="I179" i="2"/>
  <c r="Z179" i="2" s="1"/>
  <c r="AA179" i="2" s="1"/>
  <c r="AC179" i="2" s="1"/>
  <c r="M179" i="2"/>
  <c r="I191" i="2"/>
  <c r="Z191" i="2" s="1"/>
  <c r="AA191" i="2" s="1"/>
  <c r="AC191" i="2" s="1"/>
  <c r="M191" i="2"/>
  <c r="I303" i="2"/>
  <c r="Z303" i="2" s="1"/>
  <c r="AA303" i="2" s="1"/>
  <c r="AC303" i="2" s="1"/>
  <c r="M303" i="2"/>
  <c r="I212" i="2"/>
  <c r="Z212" i="2" s="1"/>
  <c r="AA212" i="2" s="1"/>
  <c r="AC212" i="2" s="1"/>
  <c r="M212" i="2"/>
  <c r="I280" i="2"/>
  <c r="Z280" i="2" s="1"/>
  <c r="AA280" i="2" s="1"/>
  <c r="AC280" i="2" s="1"/>
  <c r="M280" i="2"/>
  <c r="I165" i="2"/>
  <c r="Z165" i="2" s="1"/>
  <c r="AA165" i="2" s="1"/>
  <c r="AC165" i="2" s="1"/>
  <c r="M165" i="2"/>
  <c r="I321" i="2"/>
  <c r="Z321" i="2" s="1"/>
  <c r="AA321" i="2" s="1"/>
  <c r="AC321" i="2" s="1"/>
  <c r="M321" i="2"/>
  <c r="I307" i="2"/>
  <c r="Z307" i="2" s="1"/>
  <c r="AA307" i="2" s="1"/>
  <c r="AC307" i="2" s="1"/>
  <c r="M307" i="2"/>
  <c r="I207" i="2"/>
  <c r="Z207" i="2" s="1"/>
  <c r="AA207" i="2" s="1"/>
  <c r="AC207" i="2" s="1"/>
  <c r="M207" i="2"/>
  <c r="I287" i="2"/>
  <c r="Z287" i="2" s="1"/>
  <c r="AA287" i="2" s="1"/>
  <c r="AC287" i="2" s="1"/>
  <c r="M287" i="2"/>
  <c r="I193" i="2"/>
  <c r="Z193" i="2" s="1"/>
  <c r="AA193" i="2" s="1"/>
  <c r="AC193" i="2" s="1"/>
  <c r="M193" i="2"/>
  <c r="I260" i="2"/>
  <c r="Z260" i="2" s="1"/>
  <c r="AA260" i="2" s="1"/>
  <c r="AC260" i="2" s="1"/>
  <c r="M260" i="2"/>
  <c r="I229" i="2"/>
  <c r="Z229" i="2" s="1"/>
  <c r="AA229" i="2" s="1"/>
  <c r="AC229" i="2" s="1"/>
  <c r="M229" i="2"/>
  <c r="I341" i="2"/>
  <c r="Z341" i="2" s="1"/>
  <c r="AA341" i="2" s="1"/>
  <c r="AC341" i="2" s="1"/>
  <c r="M341" i="2"/>
  <c r="I163" i="2"/>
  <c r="Z163" i="2" s="1"/>
  <c r="AA163" i="2" s="1"/>
  <c r="AC163" i="2" s="1"/>
  <c r="M163" i="2"/>
  <c r="I259" i="2"/>
  <c r="Z259" i="2" s="1"/>
  <c r="AA259" i="2" s="1"/>
  <c r="AC259" i="2" s="1"/>
  <c r="M259" i="2"/>
  <c r="I323" i="2"/>
  <c r="Z323" i="2" s="1"/>
  <c r="AA323" i="2" s="1"/>
  <c r="M323" i="2"/>
  <c r="I184" i="2"/>
  <c r="Z184" i="2" s="1"/>
  <c r="AA184" i="2" s="1"/>
  <c r="AC184" i="2" s="1"/>
  <c r="M184" i="2"/>
  <c r="I248" i="2"/>
  <c r="Z248" i="2" s="1"/>
  <c r="AA248" i="2" s="1"/>
  <c r="AC248" i="2" s="1"/>
  <c r="M248" i="2"/>
  <c r="I233" i="2"/>
  <c r="Z233" i="2" s="1"/>
  <c r="AA233" i="2" s="1"/>
  <c r="AC233" i="2" s="1"/>
  <c r="M233" i="2"/>
  <c r="I173" i="2"/>
  <c r="Z173" i="2" s="1"/>
  <c r="AA173" i="2" s="1"/>
  <c r="AC173" i="2" s="1"/>
  <c r="M173" i="2"/>
  <c r="I301" i="2"/>
  <c r="Z301" i="2" s="1"/>
  <c r="AA301" i="2" s="1"/>
  <c r="AC301" i="2" s="1"/>
  <c r="M301" i="2"/>
  <c r="I206" i="2"/>
  <c r="Z206" i="2" s="1"/>
  <c r="AA206" i="2" s="1"/>
  <c r="AC206" i="2" s="1"/>
  <c r="M206" i="2"/>
  <c r="I334" i="2"/>
  <c r="Z334" i="2" s="1"/>
  <c r="AA334" i="2" s="1"/>
  <c r="AC334" i="2" s="1"/>
  <c r="M334" i="2"/>
  <c r="I330" i="2"/>
  <c r="Z330" i="2" s="1"/>
  <c r="AA330" i="2" s="1"/>
  <c r="AC330" i="2" s="1"/>
  <c r="M330" i="2"/>
  <c r="I316" i="2"/>
  <c r="Z316" i="2" s="1"/>
  <c r="AA316" i="2" s="1"/>
  <c r="M316" i="2"/>
  <c r="I154" i="2"/>
  <c r="Z154" i="2" s="1"/>
  <c r="AA154" i="2" s="1"/>
  <c r="AC154" i="2" s="1"/>
  <c r="M154" i="2"/>
  <c r="I273" i="2"/>
  <c r="Z273" i="2" s="1"/>
  <c r="AA273" i="2" s="1"/>
  <c r="AC273" i="2" s="1"/>
  <c r="M273" i="2"/>
  <c r="I109" i="2"/>
  <c r="Z109" i="2" s="1"/>
  <c r="AA109" i="2" s="1"/>
  <c r="AC109" i="2" s="1"/>
  <c r="M109" i="2"/>
  <c r="I143" i="2"/>
  <c r="Z143" i="2" s="1"/>
  <c r="AA143" i="2" s="1"/>
  <c r="AC143" i="2" s="1"/>
  <c r="M143" i="2"/>
  <c r="I177" i="2"/>
  <c r="Z177" i="2" s="1"/>
  <c r="AA177" i="2" s="1"/>
  <c r="AC177" i="2" s="1"/>
  <c r="M177" i="2"/>
  <c r="I266" i="2"/>
  <c r="Z266" i="2" s="1"/>
  <c r="AA266" i="2" s="1"/>
  <c r="AC266" i="2" s="1"/>
  <c r="M266" i="2"/>
  <c r="I160" i="2"/>
  <c r="Z160" i="2" s="1"/>
  <c r="AA160" i="2" s="1"/>
  <c r="AC160" i="2" s="1"/>
  <c r="M160" i="2"/>
  <c r="I142" i="2"/>
  <c r="Z142" i="2" s="1"/>
  <c r="AA142" i="2" s="1"/>
  <c r="AC142" i="2" s="1"/>
  <c r="M142" i="2"/>
  <c r="I305" i="2"/>
  <c r="Z305" i="2" s="1"/>
  <c r="AA305" i="2" s="1"/>
  <c r="AC305" i="2" s="1"/>
  <c r="M305" i="2"/>
  <c r="I178" i="2"/>
  <c r="Z178" i="2" s="1"/>
  <c r="AA178" i="2" s="1"/>
  <c r="AC178" i="2" s="1"/>
  <c r="M178" i="2"/>
  <c r="I195" i="2"/>
  <c r="Z195" i="2" s="1"/>
  <c r="AA195" i="2" s="1"/>
  <c r="AC195" i="2" s="1"/>
  <c r="M195" i="2"/>
  <c r="I140" i="2"/>
  <c r="Z140" i="2" s="1"/>
  <c r="AA140" i="2" s="1"/>
  <c r="AC140" i="2" s="1"/>
  <c r="M140" i="2"/>
  <c r="I148" i="2"/>
  <c r="Z148" i="2" s="1"/>
  <c r="AA148" i="2" s="1"/>
  <c r="AC148" i="2" s="1"/>
  <c r="M148" i="2"/>
  <c r="I214" i="2"/>
  <c r="Z214" i="2" s="1"/>
  <c r="AA214" i="2" s="1"/>
  <c r="AC214" i="2" s="1"/>
  <c r="M214" i="2"/>
  <c r="I278" i="2"/>
  <c r="Z278" i="2" s="1"/>
  <c r="AA278" i="2" s="1"/>
  <c r="AC278" i="2" s="1"/>
  <c r="M278" i="2"/>
  <c r="I332" i="2"/>
  <c r="Z332" i="2" s="1"/>
  <c r="AA332" i="2" s="1"/>
  <c r="AC332" i="2" s="1"/>
  <c r="M332" i="2"/>
  <c r="I186" i="2"/>
  <c r="Z186" i="2" s="1"/>
  <c r="AA186" i="2" s="1"/>
  <c r="AC186" i="2" s="1"/>
  <c r="M186" i="2"/>
  <c r="I270" i="2"/>
  <c r="Z270" i="2" s="1"/>
  <c r="AA270" i="2" s="1"/>
  <c r="AC270" i="2" s="1"/>
  <c r="M270" i="2"/>
  <c r="I234" i="2"/>
  <c r="Z234" i="2" s="1"/>
  <c r="AA234" i="2" s="1"/>
  <c r="AC234" i="2" s="1"/>
  <c r="M234" i="2"/>
  <c r="I208" i="2"/>
  <c r="Z208" i="2" s="1"/>
  <c r="AA208" i="2" s="1"/>
  <c r="AC208" i="2" s="1"/>
  <c r="M208" i="2"/>
  <c r="I272" i="2"/>
  <c r="Z272" i="2" s="1"/>
  <c r="AA272" i="2" s="1"/>
  <c r="AC272" i="2" s="1"/>
  <c r="M272" i="2"/>
  <c r="I249" i="2"/>
  <c r="Z249" i="2" s="1"/>
  <c r="AA249" i="2" s="1"/>
  <c r="AC249" i="2" s="1"/>
  <c r="M249" i="2"/>
  <c r="I250" i="2"/>
  <c r="Z250" i="2" s="1"/>
  <c r="AA250" i="2" s="1"/>
  <c r="AC250" i="2" s="1"/>
  <c r="M250" i="2"/>
  <c r="I296" i="2"/>
  <c r="Z296" i="2" s="1"/>
  <c r="AA296" i="2" s="1"/>
  <c r="AC296" i="2" s="1"/>
  <c r="M296" i="2"/>
  <c r="I254" i="2"/>
  <c r="Z254" i="2" s="1"/>
  <c r="AA254" i="2" s="1"/>
  <c r="AC254" i="2" s="1"/>
  <c r="M254" i="2"/>
  <c r="I168" i="2"/>
  <c r="Z168" i="2" s="1"/>
  <c r="AA168" i="2" s="1"/>
  <c r="AC168" i="2" s="1"/>
  <c r="M168" i="2"/>
  <c r="I232" i="2"/>
  <c r="Z232" i="2" s="1"/>
  <c r="AA232" i="2" s="1"/>
  <c r="AC232" i="2" s="1"/>
  <c r="M232" i="2"/>
  <c r="I131" i="2"/>
  <c r="Z131" i="2" s="1"/>
  <c r="AA131" i="2" s="1"/>
  <c r="AC131" i="2" s="1"/>
  <c r="M131" i="2"/>
  <c r="I205" i="2"/>
  <c r="Z205" i="2" s="1"/>
  <c r="AA205" i="2" s="1"/>
  <c r="AC205" i="2" s="1"/>
  <c r="M205" i="2"/>
  <c r="I325" i="2"/>
  <c r="Z325" i="2" s="1"/>
  <c r="AA325" i="2" s="1"/>
  <c r="AC325" i="2" s="1"/>
  <c r="M325" i="2"/>
  <c r="I238" i="2"/>
  <c r="Z238" i="2" s="1"/>
  <c r="AA238" i="2" s="1"/>
  <c r="AC238" i="2" s="1"/>
  <c r="M238" i="2"/>
  <c r="I152" i="2"/>
  <c r="Z152" i="2" s="1"/>
  <c r="AA152" i="2" s="1"/>
  <c r="AC152" i="2" s="1"/>
  <c r="M152" i="2"/>
  <c r="I281" i="2"/>
  <c r="Z281" i="2" s="1"/>
  <c r="AA281" i="2" s="1"/>
  <c r="AC281" i="2" s="1"/>
  <c r="M281" i="2"/>
  <c r="I218" i="2"/>
  <c r="Z218" i="2" s="1"/>
  <c r="AA218" i="2" s="1"/>
  <c r="AC218" i="2" s="1"/>
  <c r="M218" i="2"/>
  <c r="I157" i="2"/>
  <c r="Z157" i="2" s="1"/>
  <c r="AA157" i="2" s="1"/>
  <c r="AC157" i="2" s="1"/>
  <c r="M157" i="2"/>
  <c r="I336" i="2"/>
  <c r="Z336" i="2" s="1"/>
  <c r="AA336" i="2" s="1"/>
  <c r="M336" i="2"/>
  <c r="I337" i="2"/>
  <c r="Z337" i="2" s="1"/>
  <c r="AA337" i="2" s="1"/>
  <c r="AC337" i="2" s="1"/>
  <c r="M337" i="2"/>
  <c r="I225" i="2"/>
  <c r="Z225" i="2" s="1"/>
  <c r="AA225" i="2" s="1"/>
  <c r="AC225" i="2" s="1"/>
  <c r="M225" i="2"/>
  <c r="I226" i="2"/>
  <c r="Z226" i="2" s="1"/>
  <c r="AA226" i="2" s="1"/>
  <c r="AC226" i="2" s="1"/>
  <c r="M226" i="2"/>
  <c r="I340" i="2"/>
  <c r="Z340" i="2" s="1"/>
  <c r="AA340" i="2" s="1"/>
  <c r="AC340" i="2" s="1"/>
  <c r="M340" i="2"/>
  <c r="I268" i="2"/>
  <c r="Z268" i="2" s="1"/>
  <c r="AA268" i="2" s="1"/>
  <c r="AC268" i="2" s="1"/>
  <c r="M268" i="2"/>
  <c r="I155" i="2"/>
  <c r="Z155" i="2" s="1"/>
  <c r="AA155" i="2" s="1"/>
  <c r="AC155" i="2" s="1"/>
  <c r="M155" i="2"/>
  <c r="I166" i="2"/>
  <c r="Z166" i="2" s="1"/>
  <c r="AA166" i="2" s="1"/>
  <c r="AC166" i="2" s="1"/>
  <c r="M166" i="2"/>
  <c r="I274" i="2"/>
  <c r="Z274" i="2" s="1"/>
  <c r="AA274" i="2" s="1"/>
  <c r="AC274" i="2" s="1"/>
  <c r="M274" i="2"/>
  <c r="I145" i="2"/>
  <c r="Z145" i="2" s="1"/>
  <c r="AA145" i="2" s="1"/>
  <c r="AC145" i="2" s="1"/>
  <c r="M145" i="2"/>
  <c r="I172" i="2"/>
  <c r="Z172" i="2" s="1"/>
  <c r="AA172" i="2" s="1"/>
  <c r="AC172" i="2" s="1"/>
  <c r="M172" i="2"/>
  <c r="I342" i="2"/>
  <c r="Z342" i="2" s="1"/>
  <c r="AA342" i="2" s="1"/>
  <c r="AC342" i="2" s="1"/>
  <c r="M342" i="2"/>
  <c r="I344" i="2"/>
  <c r="Z344" i="2" s="1"/>
  <c r="AA344" i="2" s="1"/>
  <c r="AC344" i="2" s="1"/>
  <c r="M344" i="2"/>
  <c r="I338" i="2"/>
  <c r="Z338" i="2" s="1"/>
  <c r="AA338" i="2" s="1"/>
  <c r="AC338" i="2" s="1"/>
  <c r="M338" i="2"/>
  <c r="I246" i="2"/>
  <c r="Z246" i="2" s="1"/>
  <c r="AA246" i="2" s="1"/>
  <c r="AC246" i="2" s="1"/>
  <c r="M246" i="2"/>
  <c r="I164" i="2"/>
  <c r="Z164" i="2" s="1"/>
  <c r="AA164" i="2" s="1"/>
  <c r="AC164" i="2" s="1"/>
  <c r="M164" i="2"/>
  <c r="I115" i="2"/>
  <c r="Z115" i="2" s="1"/>
  <c r="AA115" i="2" s="1"/>
  <c r="AC115" i="2" s="1"/>
  <c r="M115" i="2"/>
  <c r="I256" i="2"/>
  <c r="Z256" i="2" s="1"/>
  <c r="AA256" i="2" s="1"/>
  <c r="AC256" i="2" s="1"/>
  <c r="M256" i="2"/>
  <c r="I312" i="2"/>
  <c r="Z312" i="2" s="1"/>
  <c r="AA312" i="2" s="1"/>
  <c r="AC312" i="2" s="1"/>
  <c r="M312" i="2"/>
  <c r="I200" i="2"/>
  <c r="Z200" i="2" s="1"/>
  <c r="AA200" i="2" s="1"/>
  <c r="AC200" i="2" s="1"/>
  <c r="M200" i="2"/>
  <c r="I136" i="2"/>
  <c r="Z136" i="2" s="1"/>
  <c r="AA136" i="2" s="1"/>
  <c r="AC136" i="2" s="1"/>
  <c r="M136" i="2"/>
  <c r="I174" i="2"/>
  <c r="Z174" i="2" s="1"/>
  <c r="AA174" i="2" s="1"/>
  <c r="AC174" i="2" s="1"/>
  <c r="M174" i="2"/>
  <c r="I217" i="2"/>
  <c r="Z217" i="2" s="1"/>
  <c r="AA217" i="2" s="1"/>
  <c r="AC217" i="2" s="1"/>
  <c r="M217" i="2"/>
  <c r="I221" i="2"/>
  <c r="Z221" i="2" s="1"/>
  <c r="AA221" i="2" s="1"/>
  <c r="AC221" i="2" s="1"/>
  <c r="M221" i="2"/>
  <c r="I132" i="2"/>
  <c r="Z132" i="2" s="1"/>
  <c r="AA132" i="2" s="1"/>
  <c r="AC132" i="2" s="1"/>
  <c r="M132" i="2"/>
  <c r="I123" i="2"/>
  <c r="Z123" i="2" s="1"/>
  <c r="AA123" i="2" s="1"/>
  <c r="AC123" i="2" s="1"/>
  <c r="M123" i="2"/>
  <c r="I290" i="2"/>
  <c r="Z290" i="2" s="1"/>
  <c r="AA290" i="2" s="1"/>
  <c r="AC290" i="2" s="1"/>
  <c r="M290" i="2"/>
  <c r="I202" i="2"/>
  <c r="Z202" i="2" s="1"/>
  <c r="AA202" i="2" s="1"/>
  <c r="AC202" i="2" s="1"/>
  <c r="M202" i="2"/>
  <c r="I150" i="2"/>
  <c r="Z150" i="2" s="1"/>
  <c r="AA150" i="2" s="1"/>
  <c r="AC150" i="2" s="1"/>
  <c r="M150" i="2"/>
  <c r="I245" i="2"/>
  <c r="Z245" i="2" s="1"/>
  <c r="AA245" i="2" s="1"/>
  <c r="AC245" i="2" s="1"/>
  <c r="M245" i="2"/>
  <c r="I328" i="2"/>
  <c r="Z328" i="2" s="1"/>
  <c r="AA328" i="2" s="1"/>
  <c r="M328" i="2"/>
  <c r="I161" i="2"/>
  <c r="Z161" i="2" s="1"/>
  <c r="AA161" i="2" s="1"/>
  <c r="AC161" i="2" s="1"/>
  <c r="M161" i="2"/>
  <c r="I106" i="2"/>
  <c r="Z106" i="2" s="1"/>
  <c r="AA106" i="2" s="1"/>
  <c r="AC106" i="2" s="1"/>
  <c r="M106" i="2"/>
  <c r="I170" i="2"/>
  <c r="Z170" i="2" s="1"/>
  <c r="AA170" i="2" s="1"/>
  <c r="AC170" i="2" s="1"/>
  <c r="M170" i="2"/>
  <c r="I135" i="2"/>
  <c r="Z135" i="2" s="1"/>
  <c r="AA135" i="2" s="1"/>
  <c r="AC135" i="2" s="1"/>
  <c r="M135" i="2"/>
  <c r="I231" i="2"/>
  <c r="Z231" i="2" s="1"/>
  <c r="AA231" i="2" s="1"/>
  <c r="AC231" i="2" s="1"/>
  <c r="M231" i="2"/>
  <c r="I295" i="2"/>
  <c r="Z295" i="2" s="1"/>
  <c r="AA295" i="2" s="1"/>
  <c r="AC295" i="2" s="1"/>
  <c r="M295" i="2"/>
  <c r="I224" i="2"/>
  <c r="Z224" i="2" s="1"/>
  <c r="AA224" i="2" s="1"/>
  <c r="AC224" i="2" s="1"/>
  <c r="M224" i="2"/>
  <c r="I124" i="2"/>
  <c r="Z124" i="2" s="1"/>
  <c r="AA124" i="2" s="1"/>
  <c r="AC124" i="2" s="1"/>
  <c r="M124" i="2"/>
  <c r="I141" i="2"/>
  <c r="Z141" i="2" s="1"/>
  <c r="AA141" i="2" s="1"/>
  <c r="AC141" i="2" s="1"/>
  <c r="M141" i="2"/>
  <c r="I187" i="2"/>
  <c r="Z187" i="2" s="1"/>
  <c r="AA187" i="2" s="1"/>
  <c r="AC187" i="2" s="1"/>
  <c r="M187" i="2"/>
  <c r="I251" i="2"/>
  <c r="Z251" i="2" s="1"/>
  <c r="AA251" i="2" s="1"/>
  <c r="AC251" i="2" s="1"/>
  <c r="M251" i="2"/>
  <c r="I315" i="2"/>
  <c r="Z315" i="2" s="1"/>
  <c r="AA315" i="2" s="1"/>
  <c r="AC315" i="2" s="1"/>
  <c r="M315" i="2"/>
  <c r="I314" i="2"/>
  <c r="Z314" i="2" s="1"/>
  <c r="AA314" i="2" s="1"/>
  <c r="AC314" i="2" s="1"/>
  <c r="M314" i="2"/>
  <c r="I153" i="2"/>
  <c r="Z153" i="2" s="1"/>
  <c r="AA153" i="2" s="1"/>
  <c r="AC153" i="2" s="1"/>
  <c r="M153" i="2"/>
  <c r="I239" i="2"/>
  <c r="Z239" i="2" s="1"/>
  <c r="AA239" i="2" s="1"/>
  <c r="AC239" i="2" s="1"/>
  <c r="M239" i="2"/>
  <c r="I146" i="2"/>
  <c r="Z146" i="2" s="1"/>
  <c r="AA146" i="2" s="1"/>
  <c r="AC146" i="2" s="1"/>
  <c r="M146" i="2"/>
  <c r="I276" i="2"/>
  <c r="Z276" i="2" s="1"/>
  <c r="AA276" i="2" s="1"/>
  <c r="AC276" i="2" s="1"/>
  <c r="M276" i="2"/>
  <c r="I258" i="2"/>
  <c r="Z258" i="2" s="1"/>
  <c r="AA258" i="2" s="1"/>
  <c r="AC258" i="2" s="1"/>
  <c r="M258" i="2"/>
  <c r="I320" i="2"/>
  <c r="Z320" i="2" s="1"/>
  <c r="AA320" i="2" s="1"/>
  <c r="AC320" i="2" s="1"/>
  <c r="M320" i="2"/>
  <c r="I243" i="2"/>
  <c r="Z243" i="2" s="1"/>
  <c r="AA243" i="2" s="1"/>
  <c r="AC243" i="2" s="1"/>
  <c r="M243" i="2"/>
  <c r="I201" i="2"/>
  <c r="Z201" i="2" s="1"/>
  <c r="AA201" i="2" s="1"/>
  <c r="AC201" i="2" s="1"/>
  <c r="M201" i="2"/>
  <c r="I122" i="2"/>
  <c r="Z122" i="2" s="1"/>
  <c r="AA122" i="2" s="1"/>
  <c r="AC122" i="2" s="1"/>
  <c r="M122" i="2"/>
  <c r="I265" i="2"/>
  <c r="Z265" i="2" s="1"/>
  <c r="AA265" i="2" s="1"/>
  <c r="AC265" i="2" s="1"/>
  <c r="M265" i="2"/>
  <c r="I215" i="2"/>
  <c r="Z215" i="2" s="1"/>
  <c r="AA215" i="2" s="1"/>
  <c r="AC215" i="2" s="1"/>
  <c r="M215" i="2"/>
  <c r="I247" i="2"/>
  <c r="Z247" i="2" s="1"/>
  <c r="AA247" i="2" s="1"/>
  <c r="AC247" i="2" s="1"/>
  <c r="M247" i="2"/>
  <c r="I279" i="2"/>
  <c r="Z279" i="2" s="1"/>
  <c r="AA279" i="2" s="1"/>
  <c r="AC279" i="2" s="1"/>
  <c r="M279" i="2"/>
  <c r="I311" i="2"/>
  <c r="Z311" i="2" s="1"/>
  <c r="AA311" i="2" s="1"/>
  <c r="M311" i="2"/>
  <c r="I343" i="2"/>
  <c r="Z343" i="2" s="1"/>
  <c r="AA343" i="2" s="1"/>
  <c r="AC343" i="2" s="1"/>
  <c r="M343" i="2"/>
  <c r="I304" i="2"/>
  <c r="Z304" i="2" s="1"/>
  <c r="AA304" i="2" s="1"/>
  <c r="AC304" i="2" s="1"/>
  <c r="M304" i="2"/>
  <c r="I257" i="2"/>
  <c r="Z257" i="2" s="1"/>
  <c r="AA257" i="2" s="1"/>
  <c r="AC257" i="2" s="1"/>
  <c r="M257" i="2"/>
  <c r="I189" i="2"/>
  <c r="Z189" i="2" s="1"/>
  <c r="AA189" i="2" s="1"/>
  <c r="AC189" i="2" s="1"/>
  <c r="M189" i="2"/>
  <c r="I326" i="2"/>
  <c r="Z326" i="2" s="1"/>
  <c r="AA326" i="2" s="1"/>
  <c r="M326" i="2"/>
  <c r="I285" i="2"/>
  <c r="Z285" i="2" s="1"/>
  <c r="AA285" i="2" s="1"/>
  <c r="AC285" i="2" s="1"/>
  <c r="M285" i="2"/>
  <c r="I121" i="2"/>
  <c r="Z121" i="2" s="1"/>
  <c r="AA121" i="2" s="1"/>
  <c r="AC121" i="2" s="1"/>
  <c r="M121" i="2"/>
  <c r="I324" i="2"/>
  <c r="Z324" i="2" s="1"/>
  <c r="AA324" i="2" s="1"/>
  <c r="M324" i="2"/>
  <c r="I171" i="2"/>
  <c r="Z171" i="2" s="1"/>
  <c r="AA171" i="2" s="1"/>
  <c r="AC171" i="2" s="1"/>
  <c r="M171" i="2"/>
  <c r="I203" i="2"/>
  <c r="Z203" i="2" s="1"/>
  <c r="AA203" i="2" s="1"/>
  <c r="AC203" i="2" s="1"/>
  <c r="M203" i="2"/>
  <c r="I235" i="2"/>
  <c r="Z235" i="2" s="1"/>
  <c r="AA235" i="2" s="1"/>
  <c r="AC235" i="2" s="1"/>
  <c r="M235" i="2"/>
  <c r="I267" i="2"/>
  <c r="Z267" i="2" s="1"/>
  <c r="AA267" i="2" s="1"/>
  <c r="AC267" i="2" s="1"/>
  <c r="M267" i="2"/>
  <c r="I299" i="2"/>
  <c r="Z299" i="2" s="1"/>
  <c r="AA299" i="2" s="1"/>
  <c r="AC299" i="2" s="1"/>
  <c r="M299" i="2"/>
  <c r="I331" i="2"/>
  <c r="Z331" i="2" s="1"/>
  <c r="AA331" i="2" s="1"/>
  <c r="AC331" i="2" s="1"/>
  <c r="M331" i="2"/>
  <c r="I139" i="2"/>
  <c r="Z139" i="2" s="1"/>
  <c r="AA139" i="2" s="1"/>
  <c r="AC139" i="2" s="1"/>
  <c r="M139" i="2"/>
  <c r="I159" i="2"/>
  <c r="Z159" i="2" s="1"/>
  <c r="AA159" i="2" s="1"/>
  <c r="AC159" i="2" s="1"/>
  <c r="M159" i="2"/>
  <c r="I223" i="2"/>
  <c r="Z223" i="2" s="1"/>
  <c r="AA223" i="2" s="1"/>
  <c r="AC223" i="2" s="1"/>
  <c r="M223" i="2"/>
  <c r="I271" i="2"/>
  <c r="Z271" i="2" s="1"/>
  <c r="AA271" i="2" s="1"/>
  <c r="AC271" i="2" s="1"/>
  <c r="M271" i="2"/>
  <c r="I335" i="2"/>
  <c r="Z335" i="2" s="1"/>
  <c r="AA335" i="2" s="1"/>
  <c r="AC335" i="2" s="1"/>
  <c r="M335" i="2"/>
  <c r="I180" i="2"/>
  <c r="Z180" i="2" s="1"/>
  <c r="AA180" i="2" s="1"/>
  <c r="AC180" i="2" s="1"/>
  <c r="M180" i="2"/>
  <c r="I244" i="2"/>
  <c r="Z244" i="2" s="1"/>
  <c r="AA244" i="2" s="1"/>
  <c r="AC244" i="2" s="1"/>
  <c r="M244" i="2"/>
  <c r="I308" i="2"/>
  <c r="Z308" i="2" s="1"/>
  <c r="AA308" i="2" s="1"/>
  <c r="AC308" i="2" s="1"/>
  <c r="M308" i="2"/>
  <c r="I194" i="2"/>
  <c r="Z194" i="2" s="1"/>
  <c r="AA194" i="2" s="1"/>
  <c r="AC194" i="2" s="1"/>
  <c r="M194" i="2"/>
  <c r="I318" i="2"/>
  <c r="Z318" i="2" s="1"/>
  <c r="AA318" i="2" s="1"/>
  <c r="AC318" i="2" s="1"/>
  <c r="M318" i="2"/>
  <c r="I261" i="2"/>
  <c r="Z261" i="2" s="1"/>
  <c r="AA261" i="2" s="1"/>
  <c r="AC261" i="2" s="1"/>
  <c r="M261" i="2"/>
  <c r="I262" i="2"/>
  <c r="Z262" i="2" s="1"/>
  <c r="AA262" i="2" s="1"/>
  <c r="AC262" i="2" s="1"/>
  <c r="M262" i="2"/>
  <c r="I211" i="2"/>
  <c r="Z211" i="2" s="1"/>
  <c r="AA211" i="2" s="1"/>
  <c r="AC211" i="2" s="1"/>
  <c r="M211" i="2"/>
  <c r="I275" i="2"/>
  <c r="Z275" i="2" s="1"/>
  <c r="AA275" i="2" s="1"/>
  <c r="AC275" i="2" s="1"/>
  <c r="M275" i="2"/>
  <c r="I339" i="2"/>
  <c r="Z339" i="2" s="1"/>
  <c r="AA339" i="2" s="1"/>
  <c r="AC339" i="2" s="1"/>
  <c r="M339" i="2"/>
  <c r="I198" i="2"/>
  <c r="Z198" i="2" s="1"/>
  <c r="AA198" i="2" s="1"/>
  <c r="AC198" i="2" s="1"/>
  <c r="M198" i="2"/>
  <c r="I175" i="2"/>
  <c r="Z175" i="2" s="1"/>
  <c r="AA175" i="2" s="1"/>
  <c r="AC175" i="2" s="1"/>
  <c r="M175" i="2"/>
  <c r="I255" i="2"/>
  <c r="Z255" i="2" s="1"/>
  <c r="AA255" i="2" s="1"/>
  <c r="AC255" i="2" s="1"/>
  <c r="M255" i="2"/>
  <c r="I319" i="2"/>
  <c r="Z319" i="2" s="1"/>
  <c r="AA319" i="2" s="1"/>
  <c r="AC319" i="2" s="1"/>
  <c r="M319" i="2"/>
  <c r="I196" i="2"/>
  <c r="Z196" i="2" s="1"/>
  <c r="AA196" i="2" s="1"/>
  <c r="AC196" i="2" s="1"/>
  <c r="M196" i="2"/>
  <c r="I230" i="2"/>
  <c r="Z230" i="2" s="1"/>
  <c r="AA230" i="2" s="1"/>
  <c r="AC230" i="2" s="1"/>
  <c r="M230" i="2"/>
  <c r="I293" i="2"/>
  <c r="Z293" i="2" s="1"/>
  <c r="AA293" i="2" s="1"/>
  <c r="AC293" i="2" s="1"/>
  <c r="M293" i="2"/>
  <c r="I294" i="2"/>
  <c r="Z294" i="2" s="1"/>
  <c r="AA294" i="2" s="1"/>
  <c r="AC294" i="2" s="1"/>
  <c r="M294" i="2"/>
  <c r="I227" i="2"/>
  <c r="Z227" i="2" s="1"/>
  <c r="AA227" i="2" s="1"/>
  <c r="AC227" i="2" s="1"/>
  <c r="M227" i="2"/>
  <c r="I291" i="2"/>
  <c r="Z291" i="2" s="1"/>
  <c r="AA291" i="2" s="1"/>
  <c r="AC291" i="2" s="1"/>
  <c r="M291" i="2"/>
  <c r="I151" i="2"/>
  <c r="Z151" i="2" s="1"/>
  <c r="AA151" i="2" s="1"/>
  <c r="AC151" i="2" s="1"/>
  <c r="M151" i="2"/>
  <c r="I216" i="2"/>
  <c r="Z216" i="2" s="1"/>
  <c r="AA216" i="2" s="1"/>
  <c r="AC216" i="2" s="1"/>
  <c r="M216" i="2"/>
  <c r="I169" i="2"/>
  <c r="Z169" i="2" s="1"/>
  <c r="AA169" i="2" s="1"/>
  <c r="AC169" i="2" s="1"/>
  <c r="M169" i="2"/>
  <c r="I297" i="2"/>
  <c r="Z297" i="2" s="1"/>
  <c r="AA297" i="2" s="1"/>
  <c r="AC297" i="2" s="1"/>
  <c r="M297" i="2"/>
  <c r="I237" i="2"/>
  <c r="Z237" i="2" s="1"/>
  <c r="AA237" i="2" s="1"/>
  <c r="AC237" i="2" s="1"/>
  <c r="M237" i="2"/>
  <c r="I107" i="2"/>
  <c r="Z107" i="2" s="1"/>
  <c r="AA107" i="2" s="1"/>
  <c r="AC107" i="2" s="1"/>
  <c r="M107" i="2"/>
  <c r="I105" i="2"/>
  <c r="I120" i="2"/>
  <c r="Z120" i="2" s="1"/>
  <c r="AA120" i="2" s="1"/>
  <c r="M120" i="2"/>
  <c r="I204" i="2"/>
  <c r="Z204" i="2" s="1"/>
  <c r="AA204" i="2" s="1"/>
  <c r="AC204" i="2" s="1"/>
  <c r="M204" i="2"/>
  <c r="I242" i="2"/>
  <c r="Z242" i="2" s="1"/>
  <c r="AA242" i="2" s="1"/>
  <c r="AC242" i="2" s="1"/>
  <c r="M242" i="2"/>
  <c r="I144" i="2"/>
  <c r="Z144" i="2" s="1"/>
  <c r="AA144" i="2" s="1"/>
  <c r="AC144" i="2" s="1"/>
  <c r="M144" i="2"/>
  <c r="I288" i="2"/>
  <c r="Z288" i="2" s="1"/>
  <c r="AA288" i="2" s="1"/>
  <c r="AC288" i="2" s="1"/>
  <c r="M288" i="2"/>
  <c r="I137" i="2"/>
  <c r="Z137" i="2" s="1"/>
  <c r="AA137" i="2" s="1"/>
  <c r="M137" i="2"/>
  <c r="I240" i="2"/>
  <c r="Z240" i="2" s="1"/>
  <c r="AA240" i="2" s="1"/>
  <c r="AC240" i="2" s="1"/>
  <c r="M240" i="2"/>
  <c r="N31" i="2"/>
  <c r="N33" i="2" s="1"/>
  <c r="M347" i="2" s="1"/>
  <c r="T181" i="2" l="1"/>
  <c r="U181" i="2" s="1"/>
  <c r="AD116" i="2"/>
  <c r="AD325" i="2"/>
  <c r="AD294" i="2"/>
  <c r="AD162" i="2"/>
  <c r="AD331" i="2"/>
  <c r="AD290" i="2"/>
  <c r="AD321" i="2"/>
  <c r="AD291" i="2"/>
  <c r="AD113" i="2"/>
  <c r="AD312" i="2"/>
  <c r="AD145" i="2"/>
  <c r="AD320" i="2"/>
  <c r="T197" i="2"/>
  <c r="U197" i="2" s="1"/>
  <c r="AD315" i="2"/>
  <c r="AD307" i="2"/>
  <c r="AD152" i="2"/>
  <c r="AD340" i="2"/>
  <c r="T186" i="2"/>
  <c r="U186" i="2" s="1"/>
  <c r="AD183" i="2"/>
  <c r="AD131" i="2"/>
  <c r="AD257" i="2"/>
  <c r="AD295" i="2"/>
  <c r="AD301" i="2"/>
  <c r="AD337" i="2"/>
  <c r="AD318" i="2"/>
  <c r="AD299" i="2"/>
  <c r="AD112" i="2"/>
  <c r="AD302" i="2"/>
  <c r="AD118" i="2"/>
  <c r="AD274" i="2"/>
  <c r="T198" i="2"/>
  <c r="U198" i="2" s="1"/>
  <c r="AD153" i="2"/>
  <c r="AD341" i="2"/>
  <c r="AD119" i="2"/>
  <c r="T245" i="2"/>
  <c r="U245" i="2" s="1"/>
  <c r="AD146" i="2"/>
  <c r="AD151" i="2"/>
  <c r="AD157" i="2"/>
  <c r="AD210" i="2"/>
  <c r="AD297" i="2"/>
  <c r="AD158" i="2"/>
  <c r="AD333" i="2"/>
  <c r="AD327" i="2"/>
  <c r="AD108" i="2"/>
  <c r="AD332" i="2"/>
  <c r="AD156" i="2"/>
  <c r="AD345" i="2"/>
  <c r="AD335" i="2"/>
  <c r="AD323" i="2"/>
  <c r="AD128" i="2"/>
  <c r="AD110" i="2"/>
  <c r="AD343" i="2"/>
  <c r="AF313" i="2"/>
  <c r="AG313" i="2" s="1"/>
  <c r="AD310" i="2"/>
  <c r="AD314" i="2"/>
  <c r="AD193" i="2"/>
  <c r="AF137" i="2"/>
  <c r="AG137" i="2" s="1"/>
  <c r="AD303" i="2"/>
  <c r="AD306" i="2"/>
  <c r="AD305" i="2"/>
  <c r="AD125" i="2"/>
  <c r="AD107" i="2"/>
  <c r="AC328" i="2"/>
  <c r="AF328" i="2" s="1"/>
  <c r="AG328" i="2" s="1"/>
  <c r="AD147" i="2"/>
  <c r="AD136" i="2"/>
  <c r="AD319" i="2"/>
  <c r="AD126" i="2"/>
  <c r="AC326" i="2"/>
  <c r="AF326" i="2" s="1"/>
  <c r="AG326" i="2" s="1"/>
  <c r="AD142" i="2"/>
  <c r="AF338" i="2"/>
  <c r="AG338" i="2" s="1"/>
  <c r="AF345" i="2"/>
  <c r="AG345" i="2" s="1"/>
  <c r="AF133" i="2"/>
  <c r="AG133" i="2" s="1"/>
  <c r="AD336" i="2"/>
  <c r="AD339" i="2"/>
  <c r="AC324" i="2"/>
  <c r="AF324" i="2" s="1"/>
  <c r="AG324" i="2" s="1"/>
  <c r="AF120" i="2"/>
  <c r="AG120" i="2" s="1"/>
  <c r="AF109" i="2"/>
  <c r="AG109" i="2" s="1"/>
  <c r="AF330" i="2"/>
  <c r="AG330" i="2" s="1"/>
  <c r="T285" i="2"/>
  <c r="U285" i="2" s="1"/>
  <c r="AD285" i="2"/>
  <c r="T322" i="2"/>
  <c r="U322" i="2" s="1"/>
  <c r="AD322" i="2"/>
  <c r="T179" i="2"/>
  <c r="U179" i="2" s="1"/>
  <c r="AD179" i="2"/>
  <c r="T330" i="2"/>
  <c r="U330" i="2" s="1"/>
  <c r="AD330" i="2"/>
  <c r="T234" i="2"/>
  <c r="U234" i="2" s="1"/>
  <c r="AD234" i="2"/>
  <c r="T289" i="2"/>
  <c r="U289" i="2" s="1"/>
  <c r="AD289" i="2"/>
  <c r="T236" i="2"/>
  <c r="U236" i="2" s="1"/>
  <c r="AD236" i="2"/>
  <c r="T138" i="2"/>
  <c r="U138" i="2" s="1"/>
  <c r="AD138" i="2"/>
  <c r="T154" i="2"/>
  <c r="U154" i="2" s="1"/>
  <c r="AD154" i="2"/>
  <c r="T241" i="2"/>
  <c r="U241" i="2" s="1"/>
  <c r="AD241" i="2"/>
  <c r="T115" i="2"/>
  <c r="U115" i="2" s="1"/>
  <c r="AD115" i="2"/>
  <c r="T304" i="2"/>
  <c r="U304" i="2" s="1"/>
  <c r="AD304" i="2"/>
  <c r="T163" i="2"/>
  <c r="U163" i="2" s="1"/>
  <c r="AD163" i="2"/>
  <c r="T105" i="2"/>
  <c r="AD105" i="2"/>
  <c r="T324" i="2"/>
  <c r="U324" i="2" s="1"/>
  <c r="AD324" i="2"/>
  <c r="T284" i="2"/>
  <c r="U284" i="2" s="1"/>
  <c r="AD284" i="2"/>
  <c r="T296" i="2"/>
  <c r="U296" i="2" s="1"/>
  <c r="AD296" i="2"/>
  <c r="T177" i="2"/>
  <c r="U177" i="2" s="1"/>
  <c r="AD177" i="2"/>
  <c r="AF141" i="2"/>
  <c r="AG141" i="2" s="1"/>
  <c r="AF123" i="2"/>
  <c r="AG123" i="2" s="1"/>
  <c r="AF342" i="2"/>
  <c r="AG342" i="2" s="1"/>
  <c r="AD159" i="2"/>
  <c r="AD311" i="2"/>
  <c r="T230" i="2"/>
  <c r="U230" i="2" s="1"/>
  <c r="AD230" i="2"/>
  <c r="T242" i="2"/>
  <c r="U242" i="2" s="1"/>
  <c r="AD242" i="2"/>
  <c r="T224" i="2"/>
  <c r="U224" i="2" s="1"/>
  <c r="AD224" i="2"/>
  <c r="T144" i="2"/>
  <c r="U144" i="2" s="1"/>
  <c r="AD144" i="2"/>
  <c r="T316" i="2"/>
  <c r="U316" i="2" s="1"/>
  <c r="AD316" i="2"/>
  <c r="T170" i="2"/>
  <c r="U170" i="2" s="1"/>
  <c r="AD170" i="2"/>
  <c r="T300" i="2"/>
  <c r="U300" i="2" s="1"/>
  <c r="AD300" i="2"/>
  <c r="T204" i="2"/>
  <c r="U204" i="2" s="1"/>
  <c r="AD204" i="2"/>
  <c r="T280" i="2"/>
  <c r="U280" i="2" s="1"/>
  <c r="AD280" i="2"/>
  <c r="T292" i="2"/>
  <c r="U292" i="2" s="1"/>
  <c r="AD292" i="2"/>
  <c r="T199" i="2"/>
  <c r="U199" i="2" s="1"/>
  <c r="AD199" i="2"/>
  <c r="T176" i="2"/>
  <c r="U176" i="2" s="1"/>
  <c r="AD176" i="2"/>
  <c r="T309" i="2"/>
  <c r="U309" i="2" s="1"/>
  <c r="AD309" i="2"/>
  <c r="T202" i="2"/>
  <c r="U202" i="2" s="1"/>
  <c r="AD202" i="2"/>
  <c r="T120" i="2"/>
  <c r="U120" i="2" s="1"/>
  <c r="AD120" i="2"/>
  <c r="T220" i="2"/>
  <c r="U220" i="2" s="1"/>
  <c r="AD220" i="2"/>
  <c r="T135" i="2"/>
  <c r="U135" i="2" s="1"/>
  <c r="AD135" i="2"/>
  <c r="T122" i="2"/>
  <c r="U122" i="2" s="1"/>
  <c r="AD122" i="2"/>
  <c r="T155" i="2"/>
  <c r="U155" i="2" s="1"/>
  <c r="AD155" i="2"/>
  <c r="T270" i="2"/>
  <c r="U270" i="2" s="1"/>
  <c r="AD270" i="2"/>
  <c r="T334" i="2"/>
  <c r="U334" i="2" s="1"/>
  <c r="AD334" i="2"/>
  <c r="T106" i="2"/>
  <c r="U106" i="2" s="1"/>
  <c r="AD106" i="2"/>
  <c r="AF130" i="2"/>
  <c r="AG130" i="2" s="1"/>
  <c r="AF138" i="2"/>
  <c r="AG138" i="2" s="1"/>
  <c r="AD293" i="2"/>
  <c r="AD148" i="2"/>
  <c r="AD287" i="2"/>
  <c r="AD134" i="2"/>
  <c r="AD117" i="2"/>
  <c r="AD127" i="2"/>
  <c r="T166" i="2"/>
  <c r="U166" i="2" s="1"/>
  <c r="AD166" i="2"/>
  <c r="T189" i="2"/>
  <c r="U189" i="2" s="1"/>
  <c r="AD189" i="2"/>
  <c r="T143" i="2"/>
  <c r="U143" i="2" s="1"/>
  <c r="AD143" i="2"/>
  <c r="T201" i="2"/>
  <c r="U201" i="2" s="1"/>
  <c r="AD201" i="2"/>
  <c r="T160" i="2"/>
  <c r="U160" i="2" s="1"/>
  <c r="AD160" i="2"/>
  <c r="T277" i="2"/>
  <c r="U277" i="2" s="1"/>
  <c r="AD277" i="2"/>
  <c r="T298" i="2"/>
  <c r="U298" i="2" s="1"/>
  <c r="AD298" i="2"/>
  <c r="T338" i="2"/>
  <c r="U338" i="2" s="1"/>
  <c r="AD338" i="2"/>
  <c r="T225" i="2"/>
  <c r="U225" i="2" s="1"/>
  <c r="AD225" i="2"/>
  <c r="T172" i="2"/>
  <c r="U172" i="2" s="1"/>
  <c r="AD172" i="2"/>
  <c r="T326" i="2"/>
  <c r="U326" i="2" s="1"/>
  <c r="AD326" i="2"/>
  <c r="T313" i="2"/>
  <c r="U313" i="2" s="1"/>
  <c r="AD313" i="2"/>
  <c r="T328" i="2"/>
  <c r="U328" i="2" s="1"/>
  <c r="AD328" i="2"/>
  <c r="T167" i="2"/>
  <c r="U167" i="2" s="1"/>
  <c r="AD167" i="2"/>
  <c r="T253" i="2"/>
  <c r="U253" i="2" s="1"/>
  <c r="AD253" i="2"/>
  <c r="T265" i="2"/>
  <c r="U265" i="2" s="1"/>
  <c r="AD265" i="2"/>
  <c r="T195" i="2"/>
  <c r="U195" i="2" s="1"/>
  <c r="AD195" i="2"/>
  <c r="T133" i="2"/>
  <c r="U133" i="2" s="1"/>
  <c r="AD133" i="2"/>
  <c r="Z105" i="2"/>
  <c r="AA105" i="2" s="1"/>
  <c r="T317" i="2"/>
  <c r="U317" i="2" s="1"/>
  <c r="AD317" i="2"/>
  <c r="T109" i="2"/>
  <c r="U109" i="2" s="1"/>
  <c r="AD109" i="2"/>
  <c r="T273" i="2"/>
  <c r="U273" i="2" s="1"/>
  <c r="AD273" i="2"/>
  <c r="T228" i="2"/>
  <c r="U228" i="2" s="1"/>
  <c r="AD228" i="2"/>
  <c r="T137" i="2"/>
  <c r="U137" i="2" s="1"/>
  <c r="AD137" i="2"/>
  <c r="AF139" i="2"/>
  <c r="AG139" i="2" s="1"/>
  <c r="AF121" i="2"/>
  <c r="AG121" i="2" s="1"/>
  <c r="AF122" i="2"/>
  <c r="AG122" i="2" s="1"/>
  <c r="AF124" i="2"/>
  <c r="AG124" i="2" s="1"/>
  <c r="AF135" i="2"/>
  <c r="AG135" i="2" s="1"/>
  <c r="AF106" i="2"/>
  <c r="AG106" i="2" s="1"/>
  <c r="AF132" i="2"/>
  <c r="AG132" i="2" s="1"/>
  <c r="AF115" i="2"/>
  <c r="AG115" i="2" s="1"/>
  <c r="AF344" i="2"/>
  <c r="AG344" i="2" s="1"/>
  <c r="AF140" i="2"/>
  <c r="AG140" i="2" s="1"/>
  <c r="AF316" i="2"/>
  <c r="AG316" i="2" s="1"/>
  <c r="AF334" i="2"/>
  <c r="AG334" i="2" s="1"/>
  <c r="AF309" i="2"/>
  <c r="AG309" i="2" s="1"/>
  <c r="AD165" i="2"/>
  <c r="AD111" i="2"/>
  <c r="AD308" i="2"/>
  <c r="AD129" i="2"/>
  <c r="T329" i="2"/>
  <c r="U329" i="2" s="1"/>
  <c r="AD329" i="2"/>
  <c r="T288" i="2"/>
  <c r="U288" i="2" s="1"/>
  <c r="AD288" i="2"/>
  <c r="T149" i="2"/>
  <c r="U149" i="2" s="1"/>
  <c r="AD149" i="2"/>
  <c r="T222" i="2"/>
  <c r="U222" i="2" s="1"/>
  <c r="AD222" i="2"/>
  <c r="T213" i="2"/>
  <c r="U213" i="2" s="1"/>
  <c r="AD213" i="2"/>
  <c r="T161" i="2"/>
  <c r="U161" i="2" s="1"/>
  <c r="AD161" i="2"/>
  <c r="T268" i="2"/>
  <c r="U268" i="2" s="1"/>
  <c r="AD268" i="2"/>
  <c r="T114" i="2"/>
  <c r="U114" i="2" s="1"/>
  <c r="AD114" i="2"/>
  <c r="T164" i="2"/>
  <c r="U164" i="2" s="1"/>
  <c r="AD164" i="2"/>
  <c r="T121" i="2"/>
  <c r="U121" i="2" s="1"/>
  <c r="AD121" i="2"/>
  <c r="T342" i="2"/>
  <c r="U342" i="2" s="1"/>
  <c r="AD342" i="2"/>
  <c r="T344" i="2"/>
  <c r="U344" i="2" s="1"/>
  <c r="AD344" i="2"/>
  <c r="T240" i="2"/>
  <c r="U240" i="2" s="1"/>
  <c r="AD240" i="2"/>
  <c r="T140" i="2"/>
  <c r="U140" i="2" s="1"/>
  <c r="AD140" i="2"/>
  <c r="T123" i="2"/>
  <c r="U123" i="2" s="1"/>
  <c r="AD123" i="2"/>
  <c r="T286" i="2"/>
  <c r="U286" i="2" s="1"/>
  <c r="AD286" i="2"/>
  <c r="T266" i="2"/>
  <c r="U266" i="2" s="1"/>
  <c r="AD266" i="2"/>
  <c r="T132" i="2"/>
  <c r="U132" i="2" s="1"/>
  <c r="AD132" i="2"/>
  <c r="T252" i="2"/>
  <c r="U252" i="2" s="1"/>
  <c r="AD252" i="2"/>
  <c r="T188" i="2"/>
  <c r="U188" i="2" s="1"/>
  <c r="AD188" i="2"/>
  <c r="T139" i="2"/>
  <c r="U139" i="2" s="1"/>
  <c r="AD139" i="2"/>
  <c r="T130" i="2"/>
  <c r="U130" i="2" s="1"/>
  <c r="AD130" i="2"/>
  <c r="T141" i="2"/>
  <c r="U141" i="2" s="1"/>
  <c r="AD141" i="2"/>
  <c r="T124" i="2"/>
  <c r="U124" i="2" s="1"/>
  <c r="AD124" i="2"/>
  <c r="T150" i="2"/>
  <c r="U150" i="2" s="1"/>
  <c r="AD150" i="2"/>
  <c r="K16" i="1"/>
  <c r="AF116" i="2"/>
  <c r="AG116" i="2" s="1"/>
  <c r="AF119" i="2"/>
  <c r="AG119" i="2" s="1"/>
  <c r="AF343" i="2"/>
  <c r="AG343" i="2" s="1"/>
  <c r="AF318" i="2"/>
  <c r="AG318" i="2" s="1"/>
  <c r="AF340" i="2"/>
  <c r="AG340" i="2" s="1"/>
  <c r="AF113" i="2"/>
  <c r="AG113" i="2" s="1"/>
  <c r="AF117" i="2"/>
  <c r="AG117" i="2" s="1"/>
  <c r="AF134" i="2"/>
  <c r="AG134" i="2" s="1"/>
  <c r="AF128" i="2"/>
  <c r="AG128" i="2" s="1"/>
  <c r="AF311" i="2"/>
  <c r="AG311" i="2" s="1"/>
  <c r="AF321" i="2"/>
  <c r="AG321" i="2" s="1"/>
  <c r="AF335" i="2"/>
  <c r="AG335" i="2" s="1"/>
  <c r="AF131" i="2"/>
  <c r="AG131" i="2" s="1"/>
  <c r="AF142" i="2"/>
  <c r="AG142" i="2" s="1"/>
  <c r="AF314" i="2"/>
  <c r="AG314" i="2" s="1"/>
  <c r="AF112" i="2"/>
  <c r="AG112" i="2" s="1"/>
  <c r="AF118" i="2"/>
  <c r="AG118" i="2" s="1"/>
  <c r="AF331" i="2"/>
  <c r="AG331" i="2" s="1"/>
  <c r="AF125" i="2"/>
  <c r="AG125" i="2" s="1"/>
  <c r="AF108" i="2"/>
  <c r="AG108" i="2" s="1"/>
  <c r="AF319" i="2"/>
  <c r="AG319" i="2" s="1"/>
  <c r="AF339" i="2"/>
  <c r="AG339" i="2" s="1"/>
  <c r="AF315" i="2"/>
  <c r="AG315" i="2" s="1"/>
  <c r="AF312" i="2"/>
  <c r="AG312" i="2" s="1"/>
  <c r="AF325" i="2"/>
  <c r="AG325" i="2" s="1"/>
  <c r="AF107" i="2"/>
  <c r="AG107" i="2" s="1"/>
  <c r="AF320" i="2"/>
  <c r="AG320" i="2" s="1"/>
  <c r="AF337" i="2"/>
  <c r="AG337" i="2" s="1"/>
  <c r="AF327" i="2"/>
  <c r="AG327" i="2" s="1"/>
  <c r="AF310" i="2"/>
  <c r="AG310" i="2" s="1"/>
  <c r="AF127" i="2"/>
  <c r="AG127" i="2" s="1"/>
  <c r="AF110" i="2"/>
  <c r="AG110" i="2" s="1"/>
  <c r="AF323" i="2"/>
  <c r="AG323" i="2" s="1"/>
  <c r="AF333" i="2"/>
  <c r="AG333" i="2" s="1"/>
  <c r="AF136" i="2"/>
  <c r="AG136" i="2" s="1"/>
  <c r="AF332" i="2"/>
  <c r="AG332" i="2" s="1"/>
  <c r="AF341" i="2"/>
  <c r="AG341" i="2" s="1"/>
  <c r="AF129" i="2"/>
  <c r="AG129" i="2" s="1"/>
  <c r="AF126" i="2"/>
  <c r="AG126" i="2" s="1"/>
  <c r="AF111" i="2"/>
  <c r="AG111" i="2" s="1"/>
  <c r="AF336" i="2"/>
  <c r="AG336" i="2" s="1"/>
  <c r="AF308" i="2"/>
  <c r="AG308" i="2" s="1"/>
  <c r="AF151" i="2"/>
  <c r="AG151" i="2" s="1"/>
  <c r="AF293" i="2"/>
  <c r="AG293" i="2" s="1"/>
  <c r="AF145" i="2"/>
  <c r="AG145" i="2" s="1"/>
  <c r="AF148" i="2"/>
  <c r="AG148" i="2" s="1"/>
  <c r="AF305" i="2"/>
  <c r="AG305" i="2" s="1"/>
  <c r="AF154" i="2"/>
  <c r="AG154" i="2" s="1"/>
  <c r="AF163" i="2"/>
  <c r="AG163" i="2" s="1"/>
  <c r="AF162" i="2"/>
  <c r="AG162" i="2" s="1"/>
  <c r="AF156" i="2"/>
  <c r="AG156" i="2" s="1"/>
  <c r="AF158" i="2"/>
  <c r="AG158" i="2" s="1"/>
  <c r="AF146" i="2"/>
  <c r="AG146" i="2" s="1"/>
  <c r="AF297" i="2"/>
  <c r="AG297" i="2" s="1"/>
  <c r="AF150" i="2"/>
  <c r="AG150" i="2" s="1"/>
  <c r="AF296" i="2"/>
  <c r="AG296" i="2" s="1"/>
  <c r="AF143" i="2"/>
  <c r="AG143" i="2" s="1"/>
  <c r="AF301" i="2"/>
  <c r="AG301" i="2" s="1"/>
  <c r="AF287" i="2"/>
  <c r="AG287" i="2" s="1"/>
  <c r="AF153" i="2"/>
  <c r="AG153" i="2" s="1"/>
  <c r="AF290" i="2"/>
  <c r="AG290" i="2" s="1"/>
  <c r="AF307" i="2"/>
  <c r="AG307" i="2" s="1"/>
  <c r="AF159" i="2"/>
  <c r="AG159" i="2" s="1"/>
  <c r="AF298" i="2"/>
  <c r="AG298" i="2" s="1"/>
  <c r="AF289" i="2"/>
  <c r="AG289" i="2" s="1"/>
  <c r="AF286" i="2"/>
  <c r="AG286" i="2" s="1"/>
  <c r="AF294" i="2"/>
  <c r="AG294" i="2" s="1"/>
  <c r="AF291" i="2"/>
  <c r="AG291" i="2" s="1"/>
  <c r="AF288" i="2"/>
  <c r="AG288" i="2" s="1"/>
  <c r="AF165" i="2"/>
  <c r="AG165" i="2" s="1"/>
  <c r="AF152" i="2"/>
  <c r="AG152" i="2" s="1"/>
  <c r="AF144" i="2"/>
  <c r="AG144" i="2" s="1"/>
  <c r="AF155" i="2"/>
  <c r="AG155" i="2" s="1"/>
  <c r="AF149" i="2"/>
  <c r="AG149" i="2" s="1"/>
  <c r="AF302" i="2"/>
  <c r="AG302" i="2" s="1"/>
  <c r="AF299" i="2"/>
  <c r="AG299" i="2" s="1"/>
  <c r="AF285" i="2"/>
  <c r="AG285" i="2" s="1"/>
  <c r="AF304" i="2"/>
  <c r="AG304" i="2" s="1"/>
  <c r="AF161" i="2"/>
  <c r="AG161" i="2" s="1"/>
  <c r="AF164" i="2"/>
  <c r="AG164" i="2" s="1"/>
  <c r="AF157" i="2"/>
  <c r="AG157" i="2" s="1"/>
  <c r="AF160" i="2"/>
  <c r="AG160" i="2" s="1"/>
  <c r="AF147" i="2"/>
  <c r="AG147" i="2" s="1"/>
  <c r="AF295" i="2"/>
  <c r="AG295" i="2" s="1"/>
  <c r="AF303" i="2"/>
  <c r="AG303" i="2" s="1"/>
  <c r="AF306" i="2"/>
  <c r="AG306" i="2" s="1"/>
  <c r="AF182" i="2"/>
  <c r="AG182" i="2" s="1"/>
  <c r="AF240" i="2"/>
  <c r="AG240" i="2" s="1"/>
  <c r="AF242" i="2"/>
  <c r="AG242" i="2" s="1"/>
  <c r="AF222" i="2"/>
  <c r="AG222" i="2" s="1"/>
  <c r="AF252" i="2"/>
  <c r="AG252" i="2" s="1"/>
  <c r="AF237" i="2"/>
  <c r="AG237" i="2" s="1"/>
  <c r="AF255" i="2"/>
  <c r="AG255" i="2" s="1"/>
  <c r="AF275" i="2"/>
  <c r="AG275" i="2" s="1"/>
  <c r="AF180" i="2"/>
  <c r="AG180" i="2" s="1"/>
  <c r="AF267" i="2"/>
  <c r="AG267" i="2" s="1"/>
  <c r="AF189" i="2"/>
  <c r="AG189" i="2" s="1"/>
  <c r="AF265" i="2"/>
  <c r="AG265" i="2" s="1"/>
  <c r="AF239" i="2"/>
  <c r="AG239" i="2" s="1"/>
  <c r="AF251" i="2"/>
  <c r="AG251" i="2" s="1"/>
  <c r="AF224" i="2"/>
  <c r="AG224" i="2" s="1"/>
  <c r="AF170" i="2"/>
  <c r="AG170" i="2" s="1"/>
  <c r="AF245" i="2"/>
  <c r="AG245" i="2" s="1"/>
  <c r="AF174" i="2"/>
  <c r="AG174" i="2" s="1"/>
  <c r="AF256" i="2"/>
  <c r="AG256" i="2" s="1"/>
  <c r="AF268" i="2"/>
  <c r="AG268" i="2" s="1"/>
  <c r="AF281" i="2"/>
  <c r="AG281" i="2" s="1"/>
  <c r="AF205" i="2"/>
  <c r="AG205" i="2" s="1"/>
  <c r="AF254" i="2"/>
  <c r="AG254" i="2" s="1"/>
  <c r="AF272" i="2"/>
  <c r="AG272" i="2" s="1"/>
  <c r="AF186" i="2"/>
  <c r="AG186" i="2" s="1"/>
  <c r="AF177" i="2"/>
  <c r="AG177" i="2" s="1"/>
  <c r="AF206" i="2"/>
  <c r="AG206" i="2" s="1"/>
  <c r="AF248" i="2"/>
  <c r="AG248" i="2" s="1"/>
  <c r="AF193" i="2"/>
  <c r="AG193" i="2" s="1"/>
  <c r="AF219" i="2"/>
  <c r="AG219" i="2" s="1"/>
  <c r="AF183" i="2"/>
  <c r="AG183" i="2" s="1"/>
  <c r="AF204" i="2"/>
  <c r="AG204" i="2" s="1"/>
  <c r="AF269" i="2"/>
  <c r="AG269" i="2" s="1"/>
  <c r="AF175" i="2"/>
  <c r="AG175" i="2" s="1"/>
  <c r="AF187" i="2"/>
  <c r="AG187" i="2" s="1"/>
  <c r="AF184" i="2"/>
  <c r="AG184" i="2" s="1"/>
  <c r="AF220" i="2"/>
  <c r="AG220" i="2" s="1"/>
  <c r="AF282" i="2"/>
  <c r="AG282" i="2" s="1"/>
  <c r="AF185" i="2"/>
  <c r="AG185" i="2" s="1"/>
  <c r="AF227" i="2"/>
  <c r="AG227" i="2" s="1"/>
  <c r="AF198" i="2"/>
  <c r="AG198" i="2" s="1"/>
  <c r="AF247" i="2"/>
  <c r="AG247" i="2" s="1"/>
  <c r="AF276" i="2"/>
  <c r="AG276" i="2" s="1"/>
  <c r="AF221" i="2"/>
  <c r="AG221" i="2" s="1"/>
  <c r="AF166" i="2"/>
  <c r="AG166" i="2" s="1"/>
  <c r="AF232" i="2"/>
  <c r="AG232" i="2" s="1"/>
  <c r="AF234" i="2"/>
  <c r="AG234" i="2" s="1"/>
  <c r="AF173" i="2"/>
  <c r="AG173" i="2" s="1"/>
  <c r="AF229" i="2"/>
  <c r="AG229" i="2" s="1"/>
  <c r="AF207" i="2"/>
  <c r="AG207" i="2" s="1"/>
  <c r="AF280" i="2"/>
  <c r="AG280" i="2" s="1"/>
  <c r="AF179" i="2"/>
  <c r="AG179" i="2" s="1"/>
  <c r="AF176" i="2"/>
  <c r="AG176" i="2" s="1"/>
  <c r="AF197" i="2"/>
  <c r="AG197" i="2" s="1"/>
  <c r="AF190" i="2"/>
  <c r="AG190" i="2" s="1"/>
  <c r="AF211" i="2"/>
  <c r="AG211" i="2" s="1"/>
  <c r="AF257" i="2"/>
  <c r="AG257" i="2" s="1"/>
  <c r="AF258" i="2"/>
  <c r="AG258" i="2" s="1"/>
  <c r="AF191" i="2"/>
  <c r="AG191" i="2" s="1"/>
  <c r="AF263" i="2"/>
  <c r="AG263" i="2" s="1"/>
  <c r="AF236" i="2"/>
  <c r="AG236" i="2" s="1"/>
  <c r="AF241" i="2"/>
  <c r="AG241" i="2" s="1"/>
  <c r="AF264" i="2"/>
  <c r="AG264" i="2" s="1"/>
  <c r="AF169" i="2"/>
  <c r="AG169" i="2" s="1"/>
  <c r="AF196" i="2"/>
  <c r="AG196" i="2" s="1"/>
  <c r="AF262" i="2"/>
  <c r="AG262" i="2" s="1"/>
  <c r="AF271" i="2"/>
  <c r="AG271" i="2" s="1"/>
  <c r="AF203" i="2"/>
  <c r="AG203" i="2" s="1"/>
  <c r="AF201" i="2"/>
  <c r="AG201" i="2" s="1"/>
  <c r="AF231" i="2"/>
  <c r="AG231" i="2" s="1"/>
  <c r="AF202" i="2"/>
  <c r="AG202" i="2" s="1"/>
  <c r="AF200" i="2"/>
  <c r="AG200" i="2" s="1"/>
  <c r="AF226" i="2"/>
  <c r="AG226" i="2" s="1"/>
  <c r="AF238" i="2"/>
  <c r="AG238" i="2" s="1"/>
  <c r="AF250" i="2"/>
  <c r="AG250" i="2" s="1"/>
  <c r="AF278" i="2"/>
  <c r="AG278" i="2" s="1"/>
  <c r="AF195" i="2"/>
  <c r="AG195" i="2" s="1"/>
  <c r="AF228" i="2"/>
  <c r="AG228" i="2" s="1"/>
  <c r="AF192" i="2"/>
  <c r="AG192" i="2" s="1"/>
  <c r="AF209" i="2"/>
  <c r="AG209" i="2" s="1"/>
  <c r="AF253" i="2"/>
  <c r="AG253" i="2" s="1"/>
  <c r="AF230" i="2"/>
  <c r="AG230" i="2" s="1"/>
  <c r="AF194" i="2"/>
  <c r="AG194" i="2" s="1"/>
  <c r="AF235" i="2"/>
  <c r="AG235" i="2" s="1"/>
  <c r="AF279" i="2"/>
  <c r="AG279" i="2" s="1"/>
  <c r="AF274" i="2"/>
  <c r="AG274" i="2" s="1"/>
  <c r="AF208" i="2"/>
  <c r="AG208" i="2" s="1"/>
  <c r="AF216" i="2"/>
  <c r="AG216" i="2" s="1"/>
  <c r="AF261" i="2"/>
  <c r="AG261" i="2" s="1"/>
  <c r="AF244" i="2"/>
  <c r="AG244" i="2" s="1"/>
  <c r="AF223" i="2"/>
  <c r="AG223" i="2" s="1"/>
  <c r="AF171" i="2"/>
  <c r="AG171" i="2" s="1"/>
  <c r="AF215" i="2"/>
  <c r="AG215" i="2" s="1"/>
  <c r="AF243" i="2"/>
  <c r="AG243" i="2" s="1"/>
  <c r="AF217" i="2"/>
  <c r="AG217" i="2" s="1"/>
  <c r="AF246" i="2"/>
  <c r="AG246" i="2" s="1"/>
  <c r="AF172" i="2"/>
  <c r="AG172" i="2" s="1"/>
  <c r="AF225" i="2"/>
  <c r="AG225" i="2" s="1"/>
  <c r="AF218" i="2"/>
  <c r="AG218" i="2" s="1"/>
  <c r="AF168" i="2"/>
  <c r="AG168" i="2" s="1"/>
  <c r="AF249" i="2"/>
  <c r="AG249" i="2" s="1"/>
  <c r="AF270" i="2"/>
  <c r="AG270" i="2" s="1"/>
  <c r="AF214" i="2"/>
  <c r="AG214" i="2" s="1"/>
  <c r="AF178" i="2"/>
  <c r="AG178" i="2" s="1"/>
  <c r="AF266" i="2"/>
  <c r="AG266" i="2" s="1"/>
  <c r="AF273" i="2"/>
  <c r="AG273" i="2" s="1"/>
  <c r="AF233" i="2"/>
  <c r="AG233" i="2" s="1"/>
  <c r="AF259" i="2"/>
  <c r="AG259" i="2" s="1"/>
  <c r="AF260" i="2"/>
  <c r="AG260" i="2" s="1"/>
  <c r="AF212" i="2"/>
  <c r="AG212" i="2" s="1"/>
  <c r="AF283" i="2"/>
  <c r="AG283" i="2" s="1"/>
  <c r="U174" i="2"/>
  <c r="U312" i="2"/>
  <c r="U256" i="2"/>
  <c r="U108" i="2"/>
  <c r="U182" i="2"/>
  <c r="U128" i="2"/>
  <c r="U237" i="2"/>
  <c r="U169" i="2"/>
  <c r="U151" i="2"/>
  <c r="U227" i="2"/>
  <c r="U293" i="2"/>
  <c r="U319" i="2"/>
  <c r="U175" i="2"/>
  <c r="U275" i="2"/>
  <c r="U262" i="2"/>
  <c r="U318" i="2"/>
  <c r="U308" i="2"/>
  <c r="U180" i="2"/>
  <c r="U271" i="2"/>
  <c r="U159" i="2"/>
  <c r="U299" i="2"/>
  <c r="U235" i="2"/>
  <c r="U171" i="2"/>
  <c r="U311" i="2"/>
  <c r="U247" i="2"/>
  <c r="U110" i="2"/>
  <c r="U341" i="2"/>
  <c r="U260" i="2"/>
  <c r="U243" i="2"/>
  <c r="U320" i="2"/>
  <c r="U258" i="2"/>
  <c r="U212" i="2"/>
  <c r="U303" i="2"/>
  <c r="U191" i="2"/>
  <c r="U315" i="2"/>
  <c r="U251" i="2"/>
  <c r="U187" i="2"/>
  <c r="U295" i="2"/>
  <c r="U112" i="2"/>
  <c r="U290" i="2"/>
  <c r="U158" i="2"/>
  <c r="U282" i="2"/>
  <c r="U217" i="2"/>
  <c r="U269" i="2"/>
  <c r="U200" i="2"/>
  <c r="U190" i="2"/>
  <c r="U306" i="2"/>
  <c r="U145" i="2"/>
  <c r="U336" i="2"/>
  <c r="U218" i="2"/>
  <c r="U152" i="2"/>
  <c r="U325" i="2"/>
  <c r="U131" i="2"/>
  <c r="U168" i="2"/>
  <c r="U250" i="2"/>
  <c r="U272" i="2"/>
  <c r="U119" i="2"/>
  <c r="U278" i="2"/>
  <c r="U148" i="2"/>
  <c r="U305" i="2"/>
  <c r="U113" i="2"/>
  <c r="U206" i="2"/>
  <c r="U173" i="2"/>
  <c r="U248" i="2"/>
  <c r="U323" i="2"/>
  <c r="U287" i="2"/>
  <c r="U314" i="2"/>
  <c r="U147" i="2"/>
  <c r="U327" i="2"/>
  <c r="U231" i="2"/>
  <c r="U264" i="2"/>
  <c r="U185" i="2"/>
  <c r="U192" i="2"/>
  <c r="U310" i="2"/>
  <c r="U111" i="2"/>
  <c r="U129" i="2"/>
  <c r="U107" i="2"/>
  <c r="U297" i="2"/>
  <c r="U216" i="2"/>
  <c r="U291" i="2"/>
  <c r="U294" i="2"/>
  <c r="U196" i="2"/>
  <c r="U255" i="2"/>
  <c r="U339" i="2"/>
  <c r="U211" i="2"/>
  <c r="U261" i="2"/>
  <c r="U194" i="2"/>
  <c r="U244" i="2"/>
  <c r="U335" i="2"/>
  <c r="U223" i="2"/>
  <c r="U331" i="2"/>
  <c r="U267" i="2"/>
  <c r="U203" i="2"/>
  <c r="U343" i="2"/>
  <c r="U279" i="2"/>
  <c r="U215" i="2"/>
  <c r="U125" i="2"/>
  <c r="U229" i="2"/>
  <c r="U307" i="2"/>
  <c r="U321" i="2"/>
  <c r="U165" i="2"/>
  <c r="U276" i="2"/>
  <c r="U146" i="2"/>
  <c r="U239" i="2"/>
  <c r="U153" i="2"/>
  <c r="U283" i="2"/>
  <c r="U219" i="2"/>
  <c r="U134" i="2"/>
  <c r="U118" i="2"/>
  <c r="U126" i="2"/>
  <c r="U162" i="2"/>
  <c r="U221" i="2"/>
  <c r="U333" i="2"/>
  <c r="U302" i="2"/>
  <c r="U136" i="2"/>
  <c r="U127" i="2"/>
  <c r="U246" i="2"/>
  <c r="U209" i="2"/>
  <c r="U340" i="2"/>
  <c r="U337" i="2"/>
  <c r="U157" i="2"/>
  <c r="U281" i="2"/>
  <c r="U238" i="2"/>
  <c r="U205" i="2"/>
  <c r="U232" i="2"/>
  <c r="U254" i="2"/>
  <c r="U249" i="2"/>
  <c r="U208" i="2"/>
  <c r="U332" i="2"/>
  <c r="U214" i="2"/>
  <c r="U178" i="2"/>
  <c r="U142" i="2"/>
  <c r="U117" i="2"/>
  <c r="U301" i="2"/>
  <c r="U233" i="2"/>
  <c r="U184" i="2"/>
  <c r="U259" i="2"/>
  <c r="U207" i="2"/>
  <c r="U116" i="2"/>
  <c r="U156" i="2"/>
  <c r="U263" i="2"/>
  <c r="G45" i="2"/>
  <c r="AC105" i="2" l="1"/>
  <c r="AF105" i="2" s="1"/>
  <c r="AG105" i="2" s="1"/>
  <c r="AG347" i="2" s="1"/>
  <c r="K43" i="1" s="1"/>
  <c r="U105" i="2"/>
  <c r="T347" i="2"/>
  <c r="K25" i="1" s="1"/>
  <c r="K18" i="1"/>
  <c r="E41" i="2"/>
  <c r="K23" i="1" s="1"/>
  <c r="V205" i="2"/>
  <c r="V335" i="2"/>
  <c r="V265" i="2"/>
  <c r="V155" i="2"/>
  <c r="V114" i="2"/>
  <c r="V235" i="2"/>
  <c r="U226" i="2"/>
  <c r="V345" i="2"/>
  <c r="V215" i="2"/>
  <c r="V305" i="2"/>
  <c r="V185" i="2"/>
  <c r="V255" i="2"/>
  <c r="V165" i="2"/>
  <c r="V275" i="2"/>
  <c r="V125" i="2"/>
  <c r="V135" i="2"/>
  <c r="V225" i="2"/>
  <c r="V145" i="2"/>
  <c r="V195" i="2"/>
  <c r="V285" i="2"/>
  <c r="V295" i="2"/>
  <c r="V175" i="2"/>
  <c r="V315" i="2"/>
  <c r="V245" i="2"/>
  <c r="V325" i="2"/>
  <c r="D33" i="1"/>
  <c r="G47" i="2"/>
  <c r="G49" i="2" s="1"/>
  <c r="K40" i="1" s="1"/>
  <c r="K105" i="2"/>
  <c r="U347" i="2" l="1"/>
  <c r="V347" i="2"/>
  <c r="K38" i="1"/>
</calcChain>
</file>

<file path=xl/sharedStrings.xml><?xml version="1.0" encoding="utf-8"?>
<sst xmlns="http://schemas.openxmlformats.org/spreadsheetml/2006/main" count="166" uniqueCount="114">
  <si>
    <t>Azimut</t>
  </si>
  <si>
    <t>j</t>
  </si>
  <si>
    <t>a</t>
  </si>
  <si>
    <t xml:space="preserve">Stundenwinkel </t>
  </si>
  <si>
    <t>Breitengrad</t>
  </si>
  <si>
    <t>Längengrad</t>
  </si>
  <si>
    <t>sin h</t>
  </si>
  <si>
    <t>h</t>
  </si>
  <si>
    <t>°</t>
  </si>
  <si>
    <t>Höhe</t>
  </si>
  <si>
    <t>vergangene Tage:</t>
  </si>
  <si>
    <t>Datum:</t>
  </si>
  <si>
    <t>l</t>
  </si>
  <si>
    <r>
      <t xml:space="preserve">tan </t>
    </r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</si>
  <si>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sin </t>
    </r>
    <r>
      <rPr>
        <i/>
        <sz val="11"/>
        <color theme="1"/>
        <rFont val="Calibri"/>
        <family val="2"/>
        <scheme val="minor"/>
      </rPr>
      <t>h</t>
    </r>
  </si>
  <si>
    <t xml:space="preserve">                Seit dem</t>
  </si>
  <si>
    <t>t</t>
  </si>
  <si>
    <t xml:space="preserve">Wintersonnenwende (-23,4°), Frühlings-Tag-und-Nachtgleiche (0°), </t>
  </si>
  <si>
    <t xml:space="preserve">Sommersonnenwende (+23,4°), Herbst-Tag-und-Nachtgleiche (0°) </t>
  </si>
  <si>
    <t xml:space="preserve">Achtung: In südlichen Breiten  geht die Sonne in östlicher Richtung auf, steht mittags im Norden und geht in westlicher Richtung unter! </t>
  </si>
  <si>
    <t>Azimut (°)</t>
  </si>
  <si>
    <t>Höhe (°)</t>
  </si>
  <si>
    <t>Stundenwinkel (°)</t>
  </si>
  <si>
    <t>min</t>
  </si>
  <si>
    <t>Uhrzeit (MEZ)</t>
  </si>
  <si>
    <r>
      <t xml:space="preserve">Deklination </t>
    </r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</t>
    </r>
  </si>
  <si>
    <t>MEZ</t>
  </si>
  <si>
    <t>Das Programm basiert auf Mitteleuropäischer Zeit. Die mittlere Sonnenzeit (MSZ) wird aus der Differenz der geographischen Länge zum Bezugsmeridian (15° Ost) errechnet.</t>
  </si>
  <si>
    <t>Mittlere Ortszeit (MOZ)</t>
  </si>
  <si>
    <t>Wahre Sonnenzeit (WSZ)</t>
  </si>
  <si>
    <t>Zeitgleichung</t>
  </si>
  <si>
    <t>ZG</t>
  </si>
  <si>
    <t>h (MEZ)</t>
  </si>
  <si>
    <t>Negative Werte: Die Sonne ist unter dem Horizont.</t>
  </si>
  <si>
    <t>Tage seit</t>
  </si>
  <si>
    <t>´</t>
  </si>
  <si>
    <t>Berücksichtigt ist die Zeitgleichung als Funktion der Tageszahl (Tage nach Jahresbeginn). Während der Sommerzeit (MESZ, +1 h) fügen Sie bitte gedanklich eine Stunde hinzu.</t>
  </si>
  <si>
    <t>um</t>
  </si>
  <si>
    <t>Stundenwinkel</t>
  </si>
  <si>
    <r>
      <t xml:space="preserve">360°/24h = 15 </t>
    </r>
    <r>
      <rPr>
        <sz val="12"/>
        <color theme="1"/>
        <rFont val="Arial"/>
        <family val="2"/>
      </rPr>
      <t>→ Stundenwinkel = Uhrzeit(WSZ)*15</t>
    </r>
  </si>
  <si>
    <r>
      <t>MEZ - (15-</t>
    </r>
    <r>
      <rPr>
        <sz val="12"/>
        <color theme="1"/>
        <rFont val="Symbol"/>
        <family val="1"/>
        <charset val="2"/>
      </rPr>
      <t>l</t>
    </r>
    <r>
      <rPr>
        <sz val="12"/>
        <color theme="1"/>
        <rFont val="Calibri"/>
        <family val="2"/>
        <scheme val="minor"/>
      </rPr>
      <t>)/15</t>
    </r>
  </si>
  <si>
    <t>Azimutwinkel</t>
  </si>
  <si>
    <t>Azmutwinkel</t>
  </si>
  <si>
    <t>d</t>
  </si>
  <si>
    <r>
      <t xml:space="preserve">Azimut </t>
    </r>
    <r>
      <rPr>
        <b/>
        <sz val="11"/>
        <color theme="1"/>
        <rFont val="Calibri"/>
        <family val="2"/>
        <scheme val="minor"/>
      </rPr>
      <t>(0-360°)</t>
    </r>
  </si>
  <si>
    <t>►</t>
  </si>
  <si>
    <t xml:space="preserve">° </t>
  </si>
  <si>
    <t>Süden (180°) und Westen (270°) gezählt</t>
  </si>
  <si>
    <t>N= Anzahl Tage nach Jahresbeginn, 284 Tage : Frühjahrs-Tag/Nachtgleiche bis Neujahr</t>
  </si>
  <si>
    <r>
      <t xml:space="preserve">Die </t>
    </r>
    <r>
      <rPr>
        <b/>
        <sz val="11"/>
        <color theme="1"/>
        <rFont val="Calibri"/>
        <family val="2"/>
        <scheme val="minor"/>
      </rPr>
      <t>Höhe</t>
    </r>
    <r>
      <rPr>
        <sz val="11"/>
        <color theme="1"/>
        <rFont val="Calibri"/>
        <family val="2"/>
        <scheme val="minor"/>
      </rPr>
      <t xml:space="preserve"> ist der Winkelabstand senkrecht zum Horizont in Grad.</t>
    </r>
  </si>
  <si>
    <r>
      <t xml:space="preserve">Der </t>
    </r>
    <r>
      <rPr>
        <b/>
        <sz val="11"/>
        <color theme="1"/>
        <rFont val="Calibri"/>
        <family val="2"/>
        <scheme val="minor"/>
      </rPr>
      <t>Azimut</t>
    </r>
    <r>
      <rPr>
        <sz val="11"/>
        <color theme="1"/>
        <rFont val="Calibri"/>
        <family val="2"/>
        <scheme val="minor"/>
      </rPr>
      <t xml:space="preserve"> wird rechtslaufend von Norden (0°) über Osten (90°), </t>
    </r>
  </si>
  <si>
    <r>
      <rPr>
        <b/>
        <sz val="11"/>
        <color theme="1"/>
        <rFont val="Calibri"/>
        <family val="2"/>
        <scheme val="minor"/>
      </rPr>
      <t>Azimutwinkel</t>
    </r>
    <r>
      <rPr>
        <sz val="11"/>
        <color theme="1"/>
        <rFont val="Calibri"/>
        <family val="2"/>
        <scheme val="minor"/>
      </rPr>
      <t xml:space="preserve">(AZ) in Azimut:AZ &lt;=180 </t>
    </r>
    <r>
      <rPr>
        <sz val="11"/>
        <color theme="1"/>
        <rFont val="Arial"/>
        <family val="2"/>
      </rPr>
      <t>→ AZ= Azimut, AZ&gt;180 → 360°-AZ</t>
    </r>
  </si>
  <si>
    <r>
      <rPr>
        <b/>
        <sz val="11"/>
        <color theme="1"/>
        <rFont val="Calibri"/>
        <family val="2"/>
        <scheme val="minor"/>
      </rPr>
      <t>Deklination</t>
    </r>
    <r>
      <rPr>
        <sz val="11"/>
        <color theme="1"/>
        <rFont val="Calibri"/>
        <family val="2"/>
        <scheme val="minor"/>
      </rPr>
      <t>: Jahreszeitlich variierender Winkel zum Himmelsäquator (0°)</t>
    </r>
  </si>
  <si>
    <r>
      <rPr>
        <b/>
        <sz val="11"/>
        <color theme="1"/>
        <rFont val="Calibri"/>
        <family val="2"/>
        <scheme val="minor"/>
      </rPr>
      <t>Zeitgleichung</t>
    </r>
    <r>
      <rPr>
        <sz val="11"/>
        <color theme="1"/>
        <rFont val="Calibri"/>
        <family val="2"/>
        <scheme val="minor"/>
      </rPr>
      <t>: Zeitunterschied zwischen mittlerer und wahrer Sonnen-/Ortszeit</t>
    </r>
  </si>
  <si>
    <t>W/m2</t>
  </si>
  <si>
    <t>Wie viel Sonnenenergie "fällt" vom Himmel?</t>
  </si>
  <si>
    <t>Strahlungsleistung</t>
  </si>
  <si>
    <t xml:space="preserve">Neigung </t>
  </si>
  <si>
    <t>Welche Leistung liefert die Sonne am</t>
  </si>
  <si>
    <t>pro Quadratmeter Fläche?</t>
  </si>
  <si>
    <t xml:space="preserve">Ausrichtung </t>
  </si>
  <si>
    <t>Zenitwinkel</t>
  </si>
  <si>
    <t>Strahlungsleistung (Watt/Quadratmeter)</t>
  </si>
  <si>
    <t>Geneigte Fläche</t>
  </si>
  <si>
    <t>Leistung</t>
  </si>
  <si>
    <t>Kollektor</t>
  </si>
  <si>
    <t>Formel QUASCHNING</t>
  </si>
  <si>
    <t>ANGInSKYl Modul</t>
  </si>
  <si>
    <t>Höhe (Sonne)</t>
  </si>
  <si>
    <t>Azimut (Sonne)</t>
  </si>
  <si>
    <t>Fehlwinkel</t>
  </si>
  <si>
    <t>Einstrahlungswinkel</t>
  </si>
  <si>
    <t xml:space="preserve"> Waagerechte Fläche</t>
  </si>
  <si>
    <t>W/m2 (nur positive Werte)</t>
  </si>
  <si>
    <t>Anzahl positiver Werte</t>
  </si>
  <si>
    <t>Watt/h pro Stunde</t>
  </si>
  <si>
    <r>
      <rPr>
        <b/>
        <sz val="11"/>
        <color theme="1"/>
        <rFont val="Calibri"/>
        <family val="2"/>
        <scheme val="minor"/>
      </rPr>
      <t>Winkel</t>
    </r>
    <r>
      <rPr>
        <sz val="11"/>
        <color theme="1"/>
        <rFont val="Calibri"/>
        <family val="2"/>
        <scheme val="minor"/>
      </rPr>
      <t xml:space="preserve">  zwischen Sonneneinfallsrichtung und dazu geneigter /gedrehter Fläche</t>
    </r>
  </si>
  <si>
    <t>Wie sollte ein Kollektor ausgerichtet sein um möglichst viel davon zu nutzen?</t>
  </si>
  <si>
    <t>AM</t>
  </si>
  <si>
    <t>Intensität (senkrecht zum Einfall)</t>
  </si>
  <si>
    <t xml:space="preserve">Strahlungsleistung </t>
  </si>
  <si>
    <t>IAM, senkrecht Einstrahlung)</t>
  </si>
  <si>
    <t>W/m2 (horizontal)</t>
  </si>
  <si>
    <t>(SUMME(T103:T343)/10)</t>
  </si>
  <si>
    <r>
      <t xml:space="preserve"> W/m</t>
    </r>
    <r>
      <rPr>
        <vertAlign val="superscript"/>
        <sz val="20"/>
        <color theme="1"/>
        <rFont val="Calibri"/>
        <family val="2"/>
        <scheme val="minor"/>
      </rPr>
      <t>2</t>
    </r>
  </si>
  <si>
    <r>
      <t xml:space="preserve"> Wh/m</t>
    </r>
    <r>
      <rPr>
        <vertAlign val="superscript"/>
        <sz val="20"/>
        <color theme="1"/>
        <rFont val="Calibri"/>
        <family val="2"/>
        <scheme val="minor"/>
      </rPr>
      <t>2</t>
    </r>
  </si>
  <si>
    <t>Tagessumme</t>
  </si>
  <si>
    <t xml:space="preserve">Einstrahlungswinkel </t>
  </si>
  <si>
    <t>Wie viel SONNENENERGIE "fällt" vom Himmel?</t>
  </si>
  <si>
    <t>e</t>
  </si>
  <si>
    <t>Ingo Mennerich 04/18</t>
  </si>
  <si>
    <t>AM (relative Weglänge Atmosphäre)</t>
  </si>
  <si>
    <t xml:space="preserve"> - vom Ort sowie von der der Jahres- und Tageszeit</t>
  </si>
  <si>
    <r>
      <t>W/m</t>
    </r>
    <r>
      <rPr>
        <b/>
        <vertAlign val="superscript"/>
        <sz val="20"/>
        <rFont val="Calibri"/>
        <family val="2"/>
        <scheme val="minor"/>
      </rPr>
      <t>2</t>
    </r>
  </si>
  <si>
    <t>AM (Air Mass)</t>
  </si>
  <si>
    <r>
      <t xml:space="preserve">Intensität </t>
    </r>
    <r>
      <rPr>
        <sz val="11"/>
        <rFont val="Calibri"/>
        <family val="2"/>
        <scheme val="minor"/>
      </rPr>
      <t>(senkrecht zum Einfall)</t>
    </r>
  </si>
  <si>
    <r>
      <t xml:space="preserve">Berechnung und graphische Darstellung der </t>
    </r>
    <r>
      <rPr>
        <b/>
        <sz val="14"/>
        <color theme="1"/>
        <rFont val="Calibri"/>
        <family val="2"/>
        <scheme val="minor"/>
      </rPr>
      <t>Höhe</t>
    </r>
    <r>
      <rPr>
        <sz val="14"/>
        <color theme="1"/>
        <rFont val="Calibri"/>
        <family val="2"/>
        <scheme val="minor"/>
      </rPr>
      <t xml:space="preserve"> (Horizontwinkel) und des </t>
    </r>
    <r>
      <rPr>
        <b/>
        <sz val="14"/>
        <color theme="1"/>
        <rFont val="Calibri"/>
        <family val="2"/>
        <scheme val="minor"/>
      </rPr>
      <t>Azimuts</t>
    </r>
    <r>
      <rPr>
        <sz val="14"/>
        <color theme="1"/>
        <rFont val="Calibri"/>
        <family val="2"/>
        <scheme val="minor"/>
      </rPr>
      <t xml:space="preserve"> (Himmelsrichtung) der Sonne </t>
    </r>
  </si>
  <si>
    <r>
      <t xml:space="preserve">in Abhängigkeit vom </t>
    </r>
    <r>
      <rPr>
        <b/>
        <sz val="14"/>
        <color theme="1"/>
        <rFont val="Calibri"/>
        <family val="2"/>
        <scheme val="minor"/>
      </rPr>
      <t>Ort</t>
    </r>
    <r>
      <rPr>
        <sz val="14"/>
        <color theme="1"/>
        <rFont val="Calibri"/>
        <family val="2"/>
        <scheme val="minor"/>
      </rPr>
      <t xml:space="preserve"> (geographische Breite/Länge), des </t>
    </r>
    <r>
      <rPr>
        <b/>
        <sz val="14"/>
        <color theme="1"/>
        <rFont val="Calibri"/>
        <family val="2"/>
        <scheme val="minor"/>
      </rPr>
      <t>Datums</t>
    </r>
    <r>
      <rPr>
        <sz val="14"/>
        <color theme="1"/>
        <rFont val="Calibri"/>
        <family val="2"/>
        <scheme val="minor"/>
      </rPr>
      <t xml:space="preserve"> und </t>
    </r>
    <r>
      <rPr>
        <b/>
        <sz val="14"/>
        <color theme="1"/>
        <rFont val="Calibri"/>
        <family val="2"/>
        <scheme val="minor"/>
      </rPr>
      <t>Zeit</t>
    </r>
    <r>
      <rPr>
        <sz val="14"/>
        <color theme="1"/>
        <rFont val="Calibri"/>
        <family val="2"/>
        <scheme val="minor"/>
      </rPr>
      <t xml:space="preserve"> (MEZ).</t>
    </r>
  </si>
  <si>
    <r>
      <t>Berücksichtigung der Weglänge der Strahlung durch die absorbierende und streuende Atmosphäre (</t>
    </r>
    <r>
      <rPr>
        <b/>
        <sz val="14"/>
        <color theme="1"/>
        <rFont val="Calibri"/>
        <family val="2"/>
        <scheme val="minor"/>
      </rPr>
      <t>AIR Mass, AM</t>
    </r>
    <r>
      <rPr>
        <sz val="14"/>
        <color theme="1"/>
        <rFont val="Calibri"/>
        <family val="2"/>
        <scheme val="minor"/>
      </rPr>
      <t>) und der dadurch reduzierten Intensität</t>
    </r>
  </si>
  <si>
    <t>Berechnung der Leistung auf zum Strahlungseingfall geneigten und gefrehten Flächen (z.B. Kollektoren)</t>
  </si>
  <si>
    <t>Berücksichtung des diffusen Strahlungsanteils (Faktor 1,1 der Formel "Intensität")</t>
  </si>
  <si>
    <t>Berechnung der solaren Leistung auf waagerechte bzw. zur Strahlungseinfall senkrechte Flächen</t>
  </si>
  <si>
    <t>Formeln:</t>
  </si>
  <si>
    <t>lexikon.astronomie.info/zeitgleichung</t>
  </si>
  <si>
    <t>Volker Quaschning: Simulation der Abschattungsverluste bei solarelektrischen Systemen</t>
  </si>
  <si>
    <t xml:space="preserve">Air Mass (AM): </t>
  </si>
  <si>
    <t>Intensität</t>
  </si>
  <si>
    <t xml:space="preserve"> - von der Weglänge der Strahlung durch die streuende und absorbierende Atmosphäre</t>
  </si>
  <si>
    <t>http://www.volker-quaschning.de/downloads/abschattungsverluste.pdf</t>
  </si>
  <si>
    <t xml:space="preserve">WIKIPEDIA ("Sonnenstand" / "Position of the Sun", "Air Mass").  </t>
  </si>
  <si>
    <t>Die Strahlungsleistung der Sonne ist abhängig von ihrem Einfallswinkel und der Tageslänge, damit:</t>
  </si>
  <si>
    <t xml:space="preserve"> - von der Neigung und Ausrichtung des Geländes (oder des Kollektors) zum Strahlungseinfall</t>
  </si>
  <si>
    <t>Einstrahlung auf eine waagerechte Fläche</t>
  </si>
  <si>
    <t>Einstrahlung auf geneigte und gedrehte Fläche (z.B. Kollektor)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</si>
</sst>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h:mm;@"/>
    <numFmt numFmtId="166" formatCode="0.0000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26"/>
      <color theme="1"/>
      <name val="Calibri"/>
      <family val="2"/>
      <scheme val="minor"/>
    </font>
    <font>
      <sz val="14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8"/>
      <color theme="1"/>
      <name val="Symbol"/>
      <family val="1"/>
      <charset val="2"/>
    </font>
    <font>
      <sz val="12"/>
      <color theme="1"/>
      <name val="Arial"/>
      <family val="2"/>
    </font>
    <font>
      <sz val="12"/>
      <color theme="1"/>
      <name val="Symbol"/>
      <family val="1"/>
      <charset val="2"/>
    </font>
    <font>
      <sz val="11"/>
      <color theme="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vertAlign val="superscript"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vertAlign val="superscript"/>
      <sz val="2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 applyProtection="1"/>
    <xf numFmtId="0" fontId="0" fillId="3" borderId="0" xfId="0" applyFill="1" applyProtection="1"/>
    <xf numFmtId="0" fontId="0" fillId="0" borderId="0" xfId="0" applyProtection="1"/>
    <xf numFmtId="0" fontId="3" fillId="0" borderId="0" xfId="0" applyFont="1" applyProtection="1"/>
    <xf numFmtId="0" fontId="11" fillId="0" borderId="0" xfId="0" applyFont="1" applyProtection="1"/>
    <xf numFmtId="14" fontId="11" fillId="0" borderId="0" xfId="0" applyNumberFormat="1" applyFont="1" applyProtection="1"/>
    <xf numFmtId="0" fontId="2" fillId="0" borderId="0" xfId="0" applyFont="1" applyProtection="1"/>
    <xf numFmtId="0" fontId="0" fillId="0" borderId="0" xfId="0" applyFont="1" applyProtection="1"/>
    <xf numFmtId="14" fontId="0" fillId="0" borderId="0" xfId="0" applyNumberFormat="1" applyProtection="1"/>
    <xf numFmtId="0" fontId="0" fillId="2" borderId="0" xfId="0" applyFill="1" applyProtection="1"/>
    <xf numFmtId="0" fontId="8" fillId="0" borderId="0" xfId="0" applyFont="1" applyProtection="1"/>
    <xf numFmtId="0" fontId="4" fillId="0" borderId="0" xfId="0" applyFont="1" applyProtection="1"/>
    <xf numFmtId="0" fontId="10" fillId="0" borderId="0" xfId="0" applyFont="1" applyFill="1" applyBorder="1" applyProtection="1"/>
    <xf numFmtId="14" fontId="0" fillId="0" borderId="0" xfId="0" applyNumberFormat="1" applyAlignment="1" applyProtection="1">
      <alignment horizontal="right"/>
    </xf>
    <xf numFmtId="0" fontId="1" fillId="0" borderId="0" xfId="0" applyFont="1" applyProtection="1"/>
    <xf numFmtId="0" fontId="1" fillId="2" borderId="0" xfId="0" applyFont="1" applyFill="1" applyProtection="1"/>
    <xf numFmtId="0" fontId="5" fillId="2" borderId="0" xfId="0" applyFont="1" applyFill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0" fontId="6" fillId="0" borderId="0" xfId="0" applyFont="1" applyProtection="1"/>
    <xf numFmtId="0" fontId="1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164" fontId="0" fillId="0" borderId="0" xfId="0" applyNumberFormat="1"/>
    <xf numFmtId="164" fontId="1" fillId="0" borderId="0" xfId="0" applyNumberFormat="1" applyFont="1"/>
    <xf numFmtId="165" fontId="13" fillId="0" borderId="0" xfId="0" applyNumberFormat="1" applyFont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Protection="1"/>
    <xf numFmtId="1" fontId="0" fillId="0" borderId="0" xfId="0" applyNumberFormat="1" applyProtection="1"/>
    <xf numFmtId="14" fontId="0" fillId="0" borderId="0" xfId="0" applyNumberFormat="1" applyFill="1" applyAlignment="1" applyProtection="1">
      <alignment horizontal="right"/>
    </xf>
    <xf numFmtId="0" fontId="15" fillId="0" borderId="0" xfId="0" applyFont="1" applyProtection="1"/>
    <xf numFmtId="14" fontId="0" fillId="0" borderId="0" xfId="0" applyNumberFormat="1" applyFill="1" applyAlignment="1" applyProtection="1">
      <alignment horizontal="left"/>
    </xf>
    <xf numFmtId="2" fontId="0" fillId="0" borderId="0" xfId="0" applyNumberFormat="1" applyProtection="1"/>
    <xf numFmtId="0" fontId="8" fillId="0" borderId="0" xfId="0" applyFont="1" applyAlignment="1" applyProtection="1">
      <alignment vertical="center"/>
    </xf>
    <xf numFmtId="2" fontId="7" fillId="0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7" fillId="0" borderId="0" xfId="0" applyFont="1" applyProtection="1"/>
    <xf numFmtId="0" fontId="2" fillId="0" borderId="0" xfId="0" applyFont="1" applyAlignment="1" applyProtection="1">
      <alignment horizontal="left" vertical="center"/>
    </xf>
    <xf numFmtId="14" fontId="8" fillId="0" borderId="0" xfId="0" applyNumberFormat="1" applyFont="1" applyAlignment="1" applyProtection="1">
      <alignment horizontal="center" vertical="center"/>
    </xf>
    <xf numFmtId="3" fontId="20" fillId="5" borderId="0" xfId="0" applyNumberFormat="1" applyFont="1" applyFill="1" applyProtection="1"/>
    <xf numFmtId="0" fontId="18" fillId="5" borderId="0" xfId="0" applyFont="1" applyFill="1" applyProtection="1"/>
    <xf numFmtId="0" fontId="8" fillId="5" borderId="0" xfId="0" applyFont="1" applyFill="1" applyProtection="1"/>
    <xf numFmtId="0" fontId="1" fillId="5" borderId="0" xfId="0" applyFont="1" applyFill="1" applyProtection="1"/>
    <xf numFmtId="0" fontId="21" fillId="0" borderId="0" xfId="0" applyFont="1" applyProtection="1"/>
    <xf numFmtId="0" fontId="11" fillId="0" borderId="0" xfId="0" applyFont="1" applyFill="1" applyProtection="1"/>
    <xf numFmtId="1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11" fillId="0" borderId="0" xfId="0" applyFont="1" applyFill="1" applyBorder="1" applyProtection="1"/>
    <xf numFmtId="0" fontId="0" fillId="6" borderId="0" xfId="0" applyFill="1" applyProtection="1"/>
    <xf numFmtId="2" fontId="7" fillId="0" borderId="0" xfId="0" applyNumberFormat="1" applyFont="1" applyFill="1" applyBorder="1" applyAlignment="1" applyProtection="1">
      <alignment vertical="center"/>
    </xf>
    <xf numFmtId="2" fontId="25" fillId="0" borderId="0" xfId="0" applyNumberFormat="1" applyFont="1" applyProtection="1"/>
    <xf numFmtId="0" fontId="18" fillId="0" borderId="0" xfId="0" applyFont="1" applyProtection="1"/>
    <xf numFmtId="165" fontId="7" fillId="5" borderId="1" xfId="0" applyNumberFormat="1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2" fontId="7" fillId="0" borderId="0" xfId="0" applyNumberFormat="1" applyFont="1" applyAlignment="1" applyProtection="1">
      <alignment vertical="center"/>
    </xf>
    <xf numFmtId="1" fontId="7" fillId="5" borderId="1" xfId="0" applyNumberFormat="1" applyFont="1" applyFill="1" applyBorder="1" applyProtection="1"/>
    <xf numFmtId="164" fontId="7" fillId="5" borderId="1" xfId="0" applyNumberFormat="1" applyFont="1" applyFill="1" applyBorder="1" applyProtection="1"/>
    <xf numFmtId="165" fontId="7" fillId="0" borderId="0" xfId="0" applyNumberFormat="1" applyFont="1" applyFill="1" applyBorder="1" applyProtection="1"/>
    <xf numFmtId="0" fontId="8" fillId="0" borderId="0" xfId="0" applyFont="1" applyFill="1" applyProtection="1"/>
    <xf numFmtId="0" fontId="0" fillId="0" borderId="0" xfId="0" applyAlignment="1" applyProtection="1">
      <alignment horizontal="left" vertical="center"/>
    </xf>
    <xf numFmtId="20" fontId="10" fillId="0" borderId="0" xfId="0" applyNumberFormat="1" applyFont="1" applyFill="1" applyBorder="1" applyProtection="1"/>
    <xf numFmtId="0" fontId="17" fillId="0" borderId="0" xfId="0" applyFont="1" applyAlignment="1" applyProtection="1">
      <alignment vertical="center"/>
    </xf>
    <xf numFmtId="2" fontId="7" fillId="0" borderId="1" xfId="0" applyNumberFormat="1" applyFont="1" applyBorder="1" applyProtection="1"/>
    <xf numFmtId="2" fontId="24" fillId="0" borderId="0" xfId="0" applyNumberFormat="1" applyFont="1" applyAlignment="1" applyProtection="1">
      <alignment vertical="center"/>
    </xf>
    <xf numFmtId="20" fontId="7" fillId="5" borderId="1" xfId="0" applyNumberFormat="1" applyFont="1" applyFill="1" applyBorder="1" applyAlignment="1" applyProtection="1">
      <alignment vertical="center"/>
    </xf>
    <xf numFmtId="2" fontId="24" fillId="0" borderId="0" xfId="0" applyNumberFormat="1" applyFont="1" applyProtection="1"/>
    <xf numFmtId="20" fontId="0" fillId="0" borderId="0" xfId="0" applyNumberFormat="1" applyProtection="1"/>
    <xf numFmtId="0" fontId="20" fillId="0" borderId="0" xfId="0" applyFont="1" applyProtection="1"/>
    <xf numFmtId="14" fontId="20" fillId="5" borderId="0" xfId="0" applyNumberFormat="1" applyFont="1" applyFill="1" applyBorder="1" applyProtection="1"/>
    <xf numFmtId="165" fontId="20" fillId="5" borderId="0" xfId="0" applyNumberFormat="1" applyFont="1" applyFill="1" applyProtection="1"/>
    <xf numFmtId="164" fontId="14" fillId="0" borderId="0" xfId="0" applyNumberFormat="1" applyFont="1" applyProtection="1"/>
    <xf numFmtId="0" fontId="0" fillId="0" borderId="0" xfId="0" applyBorder="1" applyProtection="1"/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right" vertical="center" wrapText="1"/>
    </xf>
    <xf numFmtId="0" fontId="11" fillId="0" borderId="0" xfId="0" applyFont="1"/>
    <xf numFmtId="0" fontId="8" fillId="0" borderId="0" xfId="0" applyFont="1"/>
    <xf numFmtId="2" fontId="7" fillId="5" borderId="1" xfId="0" applyNumberFormat="1" applyFont="1" applyFill="1" applyBorder="1" applyProtection="1"/>
    <xf numFmtId="0" fontId="5" fillId="0" borderId="0" xfId="0" applyFont="1" applyProtection="1"/>
    <xf numFmtId="0" fontId="26" fillId="0" borderId="0" xfId="0" applyFont="1" applyProtection="1"/>
    <xf numFmtId="0" fontId="5" fillId="0" borderId="0" xfId="0" applyFont="1" applyAlignment="1" applyProtection="1">
      <alignment vertical="center"/>
    </xf>
    <xf numFmtId="1" fontId="16" fillId="0" borderId="0" xfId="0" applyNumberFormat="1" applyFont="1" applyProtection="1"/>
    <xf numFmtId="1" fontId="6" fillId="0" borderId="0" xfId="0" applyNumberFormat="1" applyFont="1" applyProtection="1"/>
    <xf numFmtId="1" fontId="1" fillId="0" borderId="0" xfId="0" applyNumberFormat="1" applyFont="1" applyProtection="1"/>
    <xf numFmtId="164" fontId="14" fillId="0" borderId="0" xfId="0" applyNumberFormat="1" applyFont="1" applyFill="1" applyBorder="1" applyAlignment="1" applyProtection="1">
      <alignment wrapText="1"/>
    </xf>
    <xf numFmtId="2" fontId="0" fillId="0" borderId="0" xfId="0" applyNumberFormat="1" applyAlignment="1" applyProtection="1">
      <alignment horizontal="right" vertical="center"/>
    </xf>
    <xf numFmtId="166" fontId="0" fillId="0" borderId="0" xfId="0" applyNumberFormat="1" applyProtection="1"/>
    <xf numFmtId="165" fontId="11" fillId="0" borderId="0" xfId="0" applyNumberFormat="1" applyFont="1" applyProtection="1"/>
    <xf numFmtId="0" fontId="22" fillId="0" borderId="0" xfId="0" applyFont="1" applyFill="1" applyBorder="1" applyAlignment="1" applyProtection="1">
      <alignment vertical="center"/>
    </xf>
    <xf numFmtId="14" fontId="23" fillId="0" borderId="0" xfId="0" applyNumberFormat="1" applyFont="1" applyFill="1" applyBorder="1" applyAlignment="1" applyProtection="1">
      <alignment vertical="center"/>
    </xf>
    <xf numFmtId="2" fontId="7" fillId="5" borderId="1" xfId="0" applyNumberFormat="1" applyFont="1" applyFill="1" applyBorder="1" applyAlignment="1" applyProtection="1">
      <alignment horizontal="right" vertical="center"/>
    </xf>
    <xf numFmtId="0" fontId="0" fillId="3" borderId="0" xfId="0" applyFill="1"/>
    <xf numFmtId="0" fontId="30" fillId="0" borderId="0" xfId="0" applyFont="1" applyProtection="1"/>
    <xf numFmtId="0" fontId="8" fillId="0" borderId="0" xfId="0" applyFont="1" applyFill="1"/>
    <xf numFmtId="164" fontId="7" fillId="0" borderId="0" xfId="0" applyNumberFormat="1" applyFont="1" applyFill="1" applyBorder="1" applyProtection="1"/>
    <xf numFmtId="0" fontId="18" fillId="0" borderId="0" xfId="0" applyFont="1" applyFill="1" applyProtection="1"/>
    <xf numFmtId="0" fontId="31" fillId="0" borderId="0" xfId="0" applyFont="1" applyProtection="1"/>
    <xf numFmtId="1" fontId="0" fillId="0" borderId="0" xfId="0" applyNumberFormat="1"/>
    <xf numFmtId="1" fontId="14" fillId="0" borderId="0" xfId="0" applyNumberFormat="1" applyFont="1" applyAlignment="1" applyProtection="1">
      <alignment horizontal="right" vertical="center" wrapText="1"/>
    </xf>
    <xf numFmtId="164" fontId="20" fillId="0" borderId="0" xfId="0" applyNumberFormat="1" applyFont="1" applyFill="1" applyProtection="1"/>
    <xf numFmtId="0" fontId="35" fillId="5" borderId="0" xfId="0" applyFont="1" applyFill="1" applyBorder="1" applyProtection="1"/>
    <xf numFmtId="0" fontId="35" fillId="0" borderId="0" xfId="0" applyFont="1" applyFill="1" applyBorder="1" applyProtection="1"/>
    <xf numFmtId="0" fontId="7" fillId="0" borderId="0" xfId="0" applyFont="1" applyProtection="1"/>
    <xf numFmtId="0" fontId="0" fillId="0" borderId="0" xfId="0" applyFill="1" applyBorder="1" applyProtection="1"/>
    <xf numFmtId="0" fontId="0" fillId="0" borderId="0" xfId="0" applyAlignment="1">
      <alignment vertical="center"/>
    </xf>
    <xf numFmtId="164" fontId="7" fillId="5" borderId="1" xfId="0" applyNumberFormat="1" applyFont="1" applyFill="1" applyBorder="1"/>
    <xf numFmtId="164" fontId="16" fillId="5" borderId="1" xfId="0" applyNumberFormat="1" applyFont="1" applyFill="1" applyBorder="1" applyProtection="1"/>
    <xf numFmtId="165" fontId="10" fillId="0" borderId="0" xfId="0" applyNumberFormat="1" applyFont="1" applyFill="1" applyBorder="1" applyProtection="1"/>
    <xf numFmtId="0" fontId="15" fillId="0" borderId="0" xfId="0" applyFont="1" applyAlignment="1">
      <alignment vertical="center"/>
    </xf>
    <xf numFmtId="1" fontId="7" fillId="0" borderId="0" xfId="0" applyNumberFormat="1" applyFont="1" applyFill="1" applyBorder="1"/>
    <xf numFmtId="1" fontId="16" fillId="5" borderId="1" xfId="0" applyNumberFormat="1" applyFont="1" applyFill="1" applyBorder="1" applyProtection="1"/>
    <xf numFmtId="1" fontId="16" fillId="0" borderId="0" xfId="0" applyNumberFormat="1" applyFont="1" applyAlignment="1">
      <alignment vertical="center"/>
    </xf>
    <xf numFmtId="164" fontId="0" fillId="0" borderId="0" xfId="0" applyNumberFormat="1" applyAlignment="1">
      <alignment horizontal="right"/>
    </xf>
    <xf numFmtId="0" fontId="37" fillId="4" borderId="1" xfId="0" applyFont="1" applyFill="1" applyBorder="1" applyAlignment="1" applyProtection="1">
      <alignment vertical="center"/>
      <protection locked="0"/>
    </xf>
    <xf numFmtId="14" fontId="37" fillId="4" borderId="1" xfId="0" applyNumberFormat="1" applyFont="1" applyFill="1" applyBorder="1" applyAlignment="1" applyProtection="1">
      <alignment vertical="center"/>
      <protection locked="0"/>
    </xf>
    <xf numFmtId="1" fontId="37" fillId="4" borderId="1" xfId="0" applyNumberFormat="1" applyFont="1" applyFill="1" applyBorder="1" applyAlignment="1" applyProtection="1">
      <alignment vertical="center"/>
      <protection locked="0"/>
    </xf>
    <xf numFmtId="0" fontId="0" fillId="7" borderId="0" xfId="0" applyFill="1" applyProtection="1"/>
    <xf numFmtId="0" fontId="22" fillId="7" borderId="0" xfId="0" applyFont="1" applyFill="1" applyProtection="1"/>
    <xf numFmtId="0" fontId="18" fillId="7" borderId="0" xfId="0" applyFont="1" applyFill="1" applyProtection="1"/>
    <xf numFmtId="0" fontId="22" fillId="7" borderId="0" xfId="0" applyFont="1" applyFill="1" applyAlignment="1" applyProtection="1">
      <alignment vertical="center"/>
    </xf>
    <xf numFmtId="0" fontId="0" fillId="7" borderId="0" xfId="0" applyFont="1" applyFill="1" applyProtection="1"/>
    <xf numFmtId="0" fontId="18" fillId="7" borderId="0" xfId="0" applyFont="1" applyFill="1" applyAlignment="1" applyProtection="1">
      <alignment vertical="center"/>
    </xf>
    <xf numFmtId="0" fontId="0" fillId="7" borderId="0" xfId="0" applyFill="1" applyAlignment="1" applyProtection="1">
      <alignment vertical="center"/>
    </xf>
    <xf numFmtId="14" fontId="22" fillId="7" borderId="0" xfId="0" applyNumberFormat="1" applyFont="1" applyFill="1" applyAlignment="1" applyProtection="1">
      <alignment horizontal="center"/>
    </xf>
    <xf numFmtId="2" fontId="22" fillId="7" borderId="1" xfId="0" applyNumberFormat="1" applyFont="1" applyFill="1" applyBorder="1" applyAlignment="1" applyProtection="1">
      <alignment vertical="center"/>
    </xf>
    <xf numFmtId="0" fontId="33" fillId="7" borderId="0" xfId="0" applyFont="1" applyFill="1" applyAlignment="1" applyProtection="1"/>
    <xf numFmtId="0" fontId="34" fillId="7" borderId="0" xfId="0" applyFont="1" applyFill="1" applyProtection="1"/>
    <xf numFmtId="0" fontId="0" fillId="7" borderId="0" xfId="0" applyFont="1" applyFill="1" applyAlignment="1" applyProtection="1">
      <alignment vertical="center"/>
    </xf>
    <xf numFmtId="0" fontId="33" fillId="7" borderId="0" xfId="0" applyFont="1" applyFill="1" applyAlignment="1" applyProtection="1">
      <alignment vertical="center"/>
    </xf>
    <xf numFmtId="2" fontId="36" fillId="7" borderId="0" xfId="0" applyNumberFormat="1" applyFont="1" applyFill="1" applyProtection="1"/>
    <xf numFmtId="0" fontId="11" fillId="7" borderId="0" xfId="0" applyFont="1" applyFill="1" applyBorder="1" applyAlignment="1" applyProtection="1">
      <alignment horizontal="center"/>
    </xf>
    <xf numFmtId="1" fontId="23" fillId="7" borderId="1" xfId="0" applyNumberFormat="1" applyFont="1" applyFill="1" applyBorder="1" applyAlignment="1" applyProtection="1">
      <alignment vertical="center"/>
    </xf>
    <xf numFmtId="0" fontId="11" fillId="7" borderId="0" xfId="0" applyFont="1" applyFill="1" applyBorder="1" applyAlignment="1" applyProtection="1">
      <alignment horizontal="left"/>
    </xf>
    <xf numFmtId="3" fontId="22" fillId="7" borderId="0" xfId="0" applyNumberFormat="1" applyFont="1" applyFill="1" applyProtection="1"/>
    <xf numFmtId="0" fontId="11" fillId="7" borderId="0" xfId="0" applyFont="1" applyFill="1" applyAlignment="1" applyProtection="1">
      <alignment vertical="center"/>
    </xf>
    <xf numFmtId="1" fontId="16" fillId="7" borderId="0" xfId="0" applyNumberFormat="1" applyFont="1" applyFill="1" applyBorder="1" applyAlignment="1" applyProtection="1">
      <alignment vertical="center"/>
    </xf>
    <xf numFmtId="2" fontId="16" fillId="7" borderId="0" xfId="0" applyNumberFormat="1" applyFont="1" applyFill="1" applyAlignment="1" applyProtection="1">
      <alignment vertical="center"/>
    </xf>
    <xf numFmtId="0" fontId="17" fillId="7" borderId="0" xfId="0" applyFont="1" applyFill="1" applyProtection="1"/>
    <xf numFmtId="0" fontId="11" fillId="7" borderId="0" xfId="0" applyFont="1" applyFill="1" applyBorder="1" applyProtection="1"/>
    <xf numFmtId="0" fontId="0" fillId="7" borderId="0" xfId="0" applyFont="1" applyFill="1" applyBorder="1" applyProtection="1"/>
    <xf numFmtId="165" fontId="16" fillId="7" borderId="0" xfId="0" applyNumberFormat="1" applyFont="1" applyFill="1" applyBorder="1" applyAlignment="1" applyProtection="1">
      <alignment horizontal="right" vertical="center"/>
    </xf>
    <xf numFmtId="0" fontId="11" fillId="7" borderId="0" xfId="0" applyFont="1" applyFill="1" applyBorder="1" applyAlignment="1" applyProtection="1">
      <alignment vertical="center"/>
    </xf>
    <xf numFmtId="1" fontId="16" fillId="7" borderId="0" xfId="0" applyNumberFormat="1" applyFont="1" applyFill="1" applyBorder="1" applyAlignment="1" applyProtection="1">
      <alignment horizontal="right" vertical="center"/>
    </xf>
    <xf numFmtId="0" fontId="18" fillId="7" borderId="0" xfId="0" applyFont="1" applyFill="1" applyAlignment="1" applyProtection="1">
      <alignment vertical="top"/>
    </xf>
    <xf numFmtId="0" fontId="0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horizontal="right" vertical="center"/>
    </xf>
    <xf numFmtId="165" fontId="16" fillId="7" borderId="0" xfId="0" applyNumberFormat="1" applyFont="1" applyFill="1" applyBorder="1" applyAlignment="1" applyProtection="1">
      <alignment vertical="center"/>
    </xf>
    <xf numFmtId="0" fontId="16" fillId="7" borderId="0" xfId="0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1" fontId="0" fillId="0" borderId="0" xfId="0" applyNumberFormat="1" applyFill="1"/>
    <xf numFmtId="1" fontId="15" fillId="0" borderId="0" xfId="0" applyNumberFormat="1" applyFo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Protection="1"/>
    <xf numFmtId="1" fontId="37" fillId="7" borderId="0" xfId="0" applyNumberFormat="1" applyFont="1" applyFill="1" applyBorder="1" applyAlignment="1" applyProtection="1"/>
    <xf numFmtId="1" fontId="22" fillId="7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/>
    <xf numFmtId="164" fontId="35" fillId="0" borderId="0" xfId="0" applyNumberFormat="1" applyFont="1" applyFill="1"/>
    <xf numFmtId="0" fontId="35" fillId="0" borderId="0" xfId="0" applyFont="1" applyFill="1"/>
    <xf numFmtId="0" fontId="6" fillId="0" borderId="0" xfId="0" applyFont="1" applyFill="1"/>
    <xf numFmtId="1" fontId="6" fillId="0" borderId="0" xfId="0" applyNumberFormat="1" applyFont="1" applyFill="1"/>
    <xf numFmtId="49" fontId="5" fillId="0" borderId="0" xfId="0" applyNumberFormat="1" applyFont="1" applyFill="1"/>
    <xf numFmtId="1" fontId="5" fillId="0" borderId="0" xfId="0" applyNumberFormat="1" applyFont="1" applyFill="1"/>
    <xf numFmtId="0" fontId="2" fillId="0" borderId="0" xfId="0" applyFont="1" applyFill="1" applyProtection="1"/>
    <xf numFmtId="1" fontId="0" fillId="3" borderId="0" xfId="0" applyNumberFormat="1" applyFill="1"/>
    <xf numFmtId="1" fontId="0" fillId="3" borderId="0" xfId="0" applyNumberFormat="1" applyFill="1" applyProtection="1"/>
    <xf numFmtId="1" fontId="0" fillId="2" borderId="0" xfId="0" applyNumberFormat="1" applyFill="1"/>
    <xf numFmtId="1" fontId="0" fillId="2" borderId="0" xfId="0" applyNumberFormat="1" applyFill="1" applyProtection="1"/>
    <xf numFmtId="0" fontId="1" fillId="0" borderId="0" xfId="0" applyFont="1" applyAlignment="1" applyProtection="1">
      <alignment horizontal="right" textRotation="90"/>
    </xf>
    <xf numFmtId="0" fontId="1" fillId="0" borderId="0" xfId="0" applyFont="1" applyFill="1" applyProtection="1"/>
    <xf numFmtId="0" fontId="0" fillId="0" borderId="0" xfId="0" applyAlignment="1" applyProtection="1">
      <alignment horizontal="right" textRotation="90"/>
    </xf>
    <xf numFmtId="0" fontId="0" fillId="0" borderId="0" xfId="0" applyAlignment="1">
      <alignment textRotation="90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horizontal="right" textRotation="90"/>
    </xf>
    <xf numFmtId="164" fontId="1" fillId="0" borderId="0" xfId="0" applyNumberFormat="1" applyFont="1" applyAlignment="1" applyProtection="1">
      <alignment horizontal="right" textRotation="90"/>
    </xf>
    <xf numFmtId="0" fontId="0" fillId="0" borderId="0" xfId="0" applyAlignment="1">
      <alignment horizontal="right" textRotation="90"/>
    </xf>
    <xf numFmtId="0" fontId="0" fillId="0" borderId="0" xfId="0" applyFill="1" applyAlignment="1" applyProtection="1">
      <alignment textRotation="90"/>
    </xf>
    <xf numFmtId="0" fontId="0" fillId="0" borderId="0" xfId="0" applyFont="1" applyAlignment="1" applyProtection="1">
      <alignment horizontal="right" textRotation="90"/>
    </xf>
    <xf numFmtId="0" fontId="1" fillId="0" borderId="0" xfId="0" applyFont="1" applyAlignment="1" applyProtection="1">
      <alignment textRotation="90"/>
    </xf>
    <xf numFmtId="0" fontId="37" fillId="0" borderId="0" xfId="0" applyFont="1" applyAlignment="1" applyProtection="1">
      <alignment horizontal="right" textRotation="90"/>
    </xf>
    <xf numFmtId="1" fontId="31" fillId="3" borderId="0" xfId="0" applyNumberFormat="1" applyFont="1" applyFill="1"/>
    <xf numFmtId="3" fontId="10" fillId="5" borderId="1" xfId="0" applyNumberFormat="1" applyFont="1" applyFill="1" applyBorder="1" applyProtection="1"/>
    <xf numFmtId="1" fontId="10" fillId="5" borderId="1" xfId="0" applyNumberFormat="1" applyFont="1" applyFill="1" applyBorder="1" applyProtection="1"/>
    <xf numFmtId="14" fontId="32" fillId="5" borderId="1" xfId="0" applyNumberFormat="1" applyFont="1" applyFill="1" applyBorder="1" applyAlignment="1" applyProtection="1">
      <alignment horizontal="right" vertical="center"/>
    </xf>
    <xf numFmtId="0" fontId="8" fillId="5" borderId="1" xfId="0" applyFont="1" applyFill="1" applyBorder="1" applyProtection="1"/>
    <xf numFmtId="1" fontId="8" fillId="5" borderId="1" xfId="0" applyNumberFormat="1" applyFont="1" applyFill="1" applyBorder="1" applyProtection="1"/>
    <xf numFmtId="164" fontId="16" fillId="7" borderId="0" xfId="0" applyNumberFormat="1" applyFont="1" applyFill="1" applyBorder="1"/>
    <xf numFmtId="164" fontId="16" fillId="0" borderId="0" xfId="0" applyNumberFormat="1" applyFont="1"/>
    <xf numFmtId="164" fontId="39" fillId="0" borderId="0" xfId="0" applyNumberFormat="1" applyFont="1" applyProtection="1"/>
    <xf numFmtId="14" fontId="40" fillId="0" borderId="0" xfId="0" applyNumberFormat="1" applyFont="1" applyProtection="1"/>
    <xf numFmtId="0" fontId="41" fillId="0" borderId="0" xfId="0" applyFont="1" applyAlignment="1" applyProtection="1">
      <alignment textRotation="90"/>
    </xf>
    <xf numFmtId="0" fontId="15" fillId="0" borderId="0" xfId="0" applyFont="1" applyAlignment="1" applyProtection="1">
      <alignment textRotation="90"/>
    </xf>
    <xf numFmtId="0" fontId="22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42" fillId="7" borderId="0" xfId="0" applyFont="1" applyFill="1" applyBorder="1" applyProtection="1"/>
    <xf numFmtId="1" fontId="43" fillId="7" borderId="0" xfId="0" applyNumberFormat="1" applyFont="1" applyFill="1" applyBorder="1" applyProtection="1"/>
    <xf numFmtId="0" fontId="31" fillId="7" borderId="0" xfId="0" applyFont="1" applyFill="1" applyProtection="1"/>
    <xf numFmtId="1" fontId="16" fillId="0" borderId="0" xfId="0" applyNumberFormat="1" applyFont="1"/>
    <xf numFmtId="164" fontId="16" fillId="0" borderId="0" xfId="0" applyNumberFormat="1" applyFont="1" applyFill="1" applyBorder="1"/>
    <xf numFmtId="164" fontId="7" fillId="0" borderId="0" xfId="0" applyNumberFormat="1" applyFont="1" applyFill="1" applyBorder="1"/>
    <xf numFmtId="2" fontId="0" fillId="0" borderId="0" xfId="0" applyNumberFormat="1" applyFill="1" applyAlignment="1" applyProtection="1">
      <alignment horizontal="right" vertical="center"/>
    </xf>
    <xf numFmtId="166" fontId="0" fillId="0" borderId="0" xfId="0" applyNumberFormat="1" applyFill="1" applyProtection="1"/>
    <xf numFmtId="164" fontId="16" fillId="0" borderId="0" xfId="0" applyNumberFormat="1" applyFont="1" applyFill="1" applyBorder="1" applyProtection="1"/>
    <xf numFmtId="164" fontId="36" fillId="0" borderId="0" xfId="0" applyNumberFormat="1" applyFont="1" applyFill="1" applyBorder="1" applyAlignment="1" applyProtection="1">
      <alignment wrapText="1"/>
    </xf>
    <xf numFmtId="1" fontId="17" fillId="7" borderId="0" xfId="0" applyNumberFormat="1" applyFont="1" applyFill="1" applyBorder="1" applyProtection="1"/>
    <xf numFmtId="0" fontId="17" fillId="7" borderId="0" xfId="0" applyFont="1" applyFill="1" applyBorder="1" applyProtection="1"/>
    <xf numFmtId="0" fontId="17" fillId="7" borderId="0" xfId="0" applyFont="1" applyFill="1" applyBorder="1" applyAlignment="1">
      <alignment horizontal="right"/>
    </xf>
    <xf numFmtId="0" fontId="17" fillId="0" borderId="0" xfId="0" applyFont="1"/>
    <xf numFmtId="0" fontId="17" fillId="0" borderId="0" xfId="0" applyFont="1" applyFill="1" applyProtection="1"/>
    <xf numFmtId="0" fontId="31" fillId="0" borderId="0" xfId="0" applyFont="1"/>
    <xf numFmtId="1" fontId="17" fillId="0" borderId="0" xfId="0" applyNumberFormat="1" applyFont="1" applyFill="1" applyBorder="1" applyProtection="1"/>
    <xf numFmtId="164" fontId="36" fillId="0" borderId="0" xfId="0" applyNumberFormat="1" applyFont="1"/>
    <xf numFmtId="0" fontId="11" fillId="0" borderId="0" xfId="0" applyFont="1" applyAlignment="1">
      <alignment vertical="center"/>
    </xf>
    <xf numFmtId="165" fontId="23" fillId="7" borderId="1" xfId="0" applyNumberFormat="1" applyFont="1" applyFill="1" applyBorder="1" applyAlignment="1" applyProtection="1">
      <alignment vertical="center"/>
    </xf>
    <xf numFmtId="1" fontId="45" fillId="7" borderId="1" xfId="0" applyNumberFormat="1" applyFont="1" applyFill="1" applyBorder="1" applyProtection="1"/>
    <xf numFmtId="1" fontId="45" fillId="7" borderId="1" xfId="0" applyNumberFormat="1" applyFont="1" applyFill="1" applyBorder="1" applyAlignment="1" applyProtection="1">
      <alignment vertical="center"/>
    </xf>
    <xf numFmtId="0" fontId="46" fillId="7" borderId="0" xfId="0" applyFont="1" applyFill="1" applyProtection="1"/>
    <xf numFmtId="0" fontId="47" fillId="7" borderId="0" xfId="0" applyFont="1" applyFill="1" applyProtection="1"/>
    <xf numFmtId="1" fontId="45" fillId="7" borderId="1" xfId="0" applyNumberFormat="1" applyFont="1" applyFill="1" applyBorder="1" applyAlignment="1" applyProtection="1">
      <alignment vertical="center" wrapText="1"/>
    </xf>
    <xf numFmtId="0" fontId="0" fillId="0" borderId="1" xfId="0" applyBorder="1" applyProtection="1"/>
    <xf numFmtId="0" fontId="15" fillId="0" borderId="0" xfId="0" applyFont="1" applyFill="1" applyProtection="1"/>
    <xf numFmtId="0" fontId="22" fillId="0" borderId="0" xfId="0" applyFont="1" applyFill="1" applyProtection="1"/>
    <xf numFmtId="0" fontId="22" fillId="0" borderId="0" xfId="0" applyFont="1" applyProtection="1"/>
    <xf numFmtId="165" fontId="23" fillId="0" borderId="0" xfId="0" applyNumberFormat="1" applyFont="1" applyFill="1" applyBorder="1" applyAlignment="1" applyProtection="1">
      <alignment horizontal="center" vertical="center"/>
    </xf>
    <xf numFmtId="0" fontId="42" fillId="7" borderId="0" xfId="0" applyFont="1" applyFill="1" applyBorder="1" applyAlignment="1" applyProtection="1">
      <alignment horizontal="right"/>
    </xf>
    <xf numFmtId="164" fontId="45" fillId="7" borderId="0" xfId="0" applyNumberFormat="1" applyFont="1" applyFill="1" applyBorder="1" applyProtection="1"/>
    <xf numFmtId="0" fontId="42" fillId="7" borderId="0" xfId="0" applyFont="1" applyFill="1" applyProtection="1"/>
    <xf numFmtId="1" fontId="45" fillId="7" borderId="0" xfId="0" applyNumberFormat="1" applyFont="1" applyFill="1" applyProtection="1"/>
    <xf numFmtId="1" fontId="22" fillId="7" borderId="0" xfId="0" applyNumberFormat="1" applyFont="1" applyFill="1" applyBorder="1" applyProtection="1"/>
    <xf numFmtId="0" fontId="0" fillId="7" borderId="0" xfId="0" applyFill="1" applyBorder="1" applyProtection="1"/>
    <xf numFmtId="0" fontId="22" fillId="7" borderId="0" xfId="0" applyFont="1" applyFill="1" applyBorder="1" applyProtection="1"/>
    <xf numFmtId="0" fontId="23" fillId="7" borderId="0" xfId="0" applyFont="1" applyFill="1" applyBorder="1" applyProtection="1"/>
    <xf numFmtId="1" fontId="23" fillId="7" borderId="1" xfId="0" applyNumberFormat="1" applyFont="1" applyFill="1" applyBorder="1" applyProtection="1"/>
    <xf numFmtId="0" fontId="37" fillId="4" borderId="1" xfId="0" applyFont="1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00"/>
      <color rgb="FF009900"/>
      <color rgb="FF66FF33"/>
      <color rgb="FF0D9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0"/>
            </a:pPr>
            <a:r>
              <a:rPr lang="en-US" sz="2000" b="0"/>
              <a:t>Höhe (°) und Azimut (°) der Sonne</a:t>
            </a:r>
          </a:p>
        </c:rich>
      </c:tx>
      <c:layout>
        <c:manualLayout>
          <c:xMode val="edge"/>
          <c:yMode val="edge"/>
          <c:x val="0.38450472851633233"/>
          <c:y val="3.3621594204709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9056775252649486E-2"/>
          <c:y val="0.15155735615396737"/>
          <c:w val="0.9657081306138936"/>
          <c:h val="0.82790139904392346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Tabelle2!$L$104</c:f>
              <c:strCache>
                <c:ptCount val="1"/>
                <c:pt idx="0">
                  <c:v>Höhe (°)</c:v>
                </c:pt>
              </c:strCache>
            </c:strRef>
          </c:tx>
          <c:spPr>
            <a:ln w="6350">
              <a:noFill/>
            </a:ln>
            <a:effectLst>
              <a:glow rad="228600">
                <a:schemeClr val="accent6">
                  <a:satMod val="175000"/>
                  <a:alpha val="40000"/>
                </a:schemeClr>
              </a:glow>
            </a:effectLst>
          </c:spPr>
          <c:marker>
            <c:symbol val="circle"/>
            <c:size val="15"/>
            <c:spPr>
              <a:solidFill>
                <a:srgbClr val="FFC000"/>
              </a:solidFill>
              <a:effectLst>
                <a:glow rad="228600">
                  <a:schemeClr val="accent6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Tabelle2!$K$105</c:f>
              <c:numCache>
                <c:formatCode>0.0</c:formatCode>
                <c:ptCount val="1"/>
                <c:pt idx="0">
                  <c:v>183.91932147086183</c:v>
                </c:pt>
              </c:numCache>
            </c:numRef>
          </c:xVal>
          <c:yVal>
            <c:numRef>
              <c:f>Tabelle2!$L$105</c:f>
              <c:numCache>
                <c:formatCode>0.0</c:formatCode>
                <c:ptCount val="1"/>
                <c:pt idx="0">
                  <c:v>49.241705886764784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556672"/>
        <c:axId val="70562944"/>
      </c:scatterChart>
      <c:valAx>
        <c:axId val="70556672"/>
        <c:scaling>
          <c:orientation val="minMax"/>
          <c:max val="360"/>
          <c:min val="0"/>
        </c:scaling>
        <c:delete val="0"/>
        <c:axPos val="b"/>
        <c:majorGridlines>
          <c:spPr>
            <a:ln w="22225">
              <a:solidFill>
                <a:schemeClr val="accent1">
                  <a:shade val="50000"/>
                </a:schemeClr>
              </a:solidFill>
            </a:ln>
          </c:spPr>
        </c:majorGridlines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de-DE"/>
          </a:p>
        </c:txPr>
        <c:crossAx val="70562944"/>
        <c:crosses val="autoZero"/>
        <c:crossBetween val="midCat"/>
        <c:majorUnit val="15"/>
        <c:minorUnit val="5"/>
      </c:valAx>
      <c:valAx>
        <c:axId val="70562944"/>
        <c:scaling>
          <c:orientation val="minMax"/>
          <c:max val="90"/>
          <c:min val="-90"/>
        </c:scaling>
        <c:delete val="0"/>
        <c:axPos val="l"/>
        <c:majorGridlines/>
        <c:minorGridlines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70556672"/>
        <c:crosses val="autoZero"/>
        <c:crossBetween val="midCat"/>
        <c:majorUnit val="10"/>
        <c:minorUnit val="2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4852721396318504E-2"/>
          <c:w val="1"/>
          <c:h val="0.9751472786036813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Tabelle2!$N$104</c:f>
              <c:strCache>
                <c:ptCount val="1"/>
                <c:pt idx="0">
                  <c:v>Höhe (°)</c:v>
                </c:pt>
              </c:strCache>
            </c:strRef>
          </c:tx>
          <c:spPr>
            <a:ln w="508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Tabelle2!$M$105:$M$345</c:f>
              <c:numCache>
                <c:formatCode>0</c:formatCode>
                <c:ptCount val="241"/>
                <c:pt idx="0">
                  <c:v>1.6340353083125397E-2</c:v>
                </c:pt>
                <c:pt idx="1">
                  <c:v>1.6338887843744698</c:v>
                </c:pt>
                <c:pt idx="2">
                  <c:v>3.2668993177534582</c:v>
                </c:pt>
                <c:pt idx="3">
                  <c:v>4.8981583130632762</c:v>
                </c:pt>
                <c:pt idx="4">
                  <c:v>6.5268023505966664</c:v>
                </c:pt>
                <c:pt idx="5">
                  <c:v>8.151982661908443</c:v>
                </c:pt>
                <c:pt idx="6">
                  <c:v>9.7728697378526039</c:v>
                </c:pt>
                <c:pt idx="7">
                  <c:v>11.388657708451863</c:v>
                </c:pt>
                <c:pt idx="8">
                  <c:v>12.998568447415273</c:v>
                </c:pt>
                <c:pt idx="9">
                  <c:v>14.601855360153241</c:v>
                </c:pt>
                <c:pt idx="10">
                  <c:v>16.197806820905463</c:v>
                </c:pt>
                <c:pt idx="11">
                  <c:v>17.785749231840299</c:v>
                </c:pt>
                <c:pt idx="12">
                  <c:v>19.365049684500107</c:v>
                </c:pt>
                <c:pt idx="13">
                  <c:v>19.365049684500107</c:v>
                </c:pt>
                <c:pt idx="14">
                  <c:v>22.495409623865651</c:v>
                </c:pt>
                <c:pt idx="15">
                  <c:v>24.04542493601269</c:v>
                </c:pt>
                <c:pt idx="16">
                  <c:v>25.584712387609599</c:v>
                </c:pt>
                <c:pt idx="17">
                  <c:v>27.112868076408041</c:v>
                </c:pt>
                <c:pt idx="18">
                  <c:v>28.629536221942043</c:v>
                </c:pt>
                <c:pt idx="19">
                  <c:v>30.13440908383399</c:v>
                </c:pt>
                <c:pt idx="20">
                  <c:v>31.627226561928584</c:v>
                </c:pt>
                <c:pt idx="21">
                  <c:v>33.107775507979653</c:v>
                </c:pt>
                <c:pt idx="22">
                  <c:v>34.575888780315509</c:v>
                </c:pt>
                <c:pt idx="23">
                  <c:v>36.031444073829157</c:v>
                </c:pt>
                <c:pt idx="24">
                  <c:v>37.474362557861319</c:v>
                </c:pt>
                <c:pt idx="25">
                  <c:v>38.904607354134335</c:v>
                </c:pt>
                <c:pt idx="26">
                  <c:v>40.322181885949732</c:v>
                </c:pt>
                <c:pt idx="27">
                  <c:v>41.727128128469126</c:v>
                </c:pt>
                <c:pt idx="28">
                  <c:v>43.119524788146414</c:v>
                </c:pt>
                <c:pt idx="29">
                  <c:v>44.499485437360597</c:v>
                </c:pt>
                <c:pt idx="30">
                  <c:v>45.867156628091799</c:v>
                </c:pt>
                <c:pt idx="31">
                  <c:v>47.222716006161235</c:v>
                </c:pt>
                <c:pt idx="32">
                  <c:v>48.566370445190714</c:v>
                </c:pt>
                <c:pt idx="33">
                  <c:v>49.898354217076957</c:v>
                </c:pt>
                <c:pt idx="34">
                  <c:v>51.218927213474238</c:v>
                </c:pt>
                <c:pt idx="35">
                  <c:v>52.528373230570878</c:v>
                </c:pt>
                <c:pt idx="36">
                  <c:v>53.826998327359178</c:v>
                </c:pt>
                <c:pt idx="37">
                  <c:v>55.115129265657352</c:v>
                </c:pt>
                <c:pt idx="38">
                  <c:v>56.393112038360591</c:v>
                </c:pt>
                <c:pt idx="39">
                  <c:v>57.661310490780672</c:v>
                </c:pt>
                <c:pt idx="40">
                  <c:v>58.920105038488053</c:v>
                </c:pt>
                <c:pt idx="41">
                  <c:v>60.169891483789236</c:v>
                </c:pt>
                <c:pt idx="42">
                  <c:v>61.411079931855262</c:v>
                </c:pt>
                <c:pt idx="43">
                  <c:v>62.644093806552583</c:v>
                </c:pt>
                <c:pt idx="44">
                  <c:v>63.869368965209233</c:v>
                </c:pt>
                <c:pt idx="45">
                  <c:v>65.087352910861</c:v>
                </c:pt>
                <c:pt idx="46">
                  <c:v>66.298504099956574</c:v>
                </c:pt>
                <c:pt idx="47">
                  <c:v>67.503291343042022</c:v>
                </c:pt>
                <c:pt idx="48">
                  <c:v>68.702193295580415</c:v>
                </c:pt>
                <c:pt idx="49">
                  <c:v>69.895698035781336</c:v>
                </c:pt>
                <c:pt idx="50">
                  <c:v>71.084302726101555</c:v>
                </c:pt>
                <c:pt idx="51">
                  <c:v>72.268513354924536</c:v>
                </c:pt>
                <c:pt idx="52">
                  <c:v>73.448844554815921</c:v>
                </c:pt>
                <c:pt idx="53">
                  <c:v>74.625819493680041</c:v>
                </c:pt>
                <c:pt idx="54">
                  <c:v>75.799969835091346</c:v>
                </c:pt>
                <c:pt idx="55">
                  <c:v>76.971835764041202</c:v>
                </c:pt>
                <c:pt idx="56">
                  <c:v>78.141966074310233</c:v>
                </c:pt>
                <c:pt idx="57">
                  <c:v>79.310918313642958</c:v>
                </c:pt>
                <c:pt idx="58">
                  <c:v>80.479258982855271</c:v>
                </c:pt>
                <c:pt idx="59">
                  <c:v>81.647563784937347</c:v>
                </c:pt>
                <c:pt idx="60">
                  <c:v>82.816406226853786</c:v>
                </c:pt>
                <c:pt idx="61">
                  <c:v>83.986416422710889</c:v>
                </c:pt>
                <c:pt idx="62">
                  <c:v>85.158164535411672</c:v>
                </c:pt>
                <c:pt idx="63">
                  <c:v>86.332278116409626</c:v>
                </c:pt>
                <c:pt idx="64">
                  <c:v>87.509384074453067</c:v>
                </c:pt>
                <c:pt idx="65">
                  <c:v>88.690120826560474</c:v>
                </c:pt>
                <c:pt idx="66">
                  <c:v>89.87513877263379</c:v>
                </c:pt>
                <c:pt idx="67">
                  <c:v>91.065100780656209</c:v>
                </c:pt>
                <c:pt idx="68">
                  <c:v>92.260682675482897</c:v>
                </c:pt>
                <c:pt idx="69">
                  <c:v>93.462573723437899</c:v>
                </c:pt>
                <c:pt idx="70">
                  <c:v>94.671477103999862</c:v>
                </c:pt>
                <c:pt idx="71">
                  <c:v>95.888110358780835</c:v>
                </c:pt>
                <c:pt idx="72">
                  <c:v>97.113205806761712</c:v>
                </c:pt>
                <c:pt idx="73">
                  <c:v>98.347510913331263</c:v>
                </c:pt>
                <c:pt idx="74">
                  <c:v>99.591788599068508</c:v>
                </c:pt>
                <c:pt idx="75">
                  <c:v>100.8468174723981</c:v>
                </c:pt>
                <c:pt idx="76">
                  <c:v>102.11339196822399</c:v>
                </c:pt>
                <c:pt idx="77">
                  <c:v>103.39232237239804</c:v>
                </c:pt>
                <c:pt idx="78">
                  <c:v>104.68443470940301</c:v>
                </c:pt>
                <c:pt idx="79">
                  <c:v>105.99057046792386</c:v>
                </c:pt>
                <c:pt idx="80">
                  <c:v>107.31158613605295</c:v>
                </c:pt>
                <c:pt idx="81">
                  <c:v>108.64835251474243</c:v>
                </c:pt>
                <c:pt idx="82">
                  <c:v>110.00175377481001</c:v>
                </c:pt>
                <c:pt idx="83">
                  <c:v>111.37268621936467</c:v>
                </c:pt>
                <c:pt idx="84">
                  <c:v>112.76205671001767</c:v>
                </c:pt>
                <c:pt idx="85">
                  <c:v>114.17078071176513</c:v>
                </c:pt>
                <c:pt idx="86">
                  <c:v>115.59977990809371</c:v>
                </c:pt>
                <c:pt idx="87">
                  <c:v>117.04997933482616</c:v>
                </c:pt>
                <c:pt idx="88">
                  <c:v>118.52230397868101</c:v>
                </c:pt>
                <c:pt idx="89">
                  <c:v>120.01767478471271</c:v>
                </c:pt>
                <c:pt idx="90">
                  <c:v>121.53700401602229</c:v>
                </c:pt>
                <c:pt idx="91">
                  <c:v>123.08118990972308</c:v>
                </c:pt>
                <c:pt idx="92">
                  <c:v>124.65111057552946</c:v>
                </c:pt>
                <c:pt idx="93">
                  <c:v>126.24761708795462</c:v>
                </c:pt>
                <c:pt idx="94">
                  <c:v>127.87152573047651</c:v>
                </c:pt>
                <c:pt idx="95">
                  <c:v>129.52360936069383</c:v>
                </c:pt>
                <c:pt idx="96">
                  <c:v>131.20458788001102</c:v>
                </c:pt>
                <c:pt idx="97">
                  <c:v>132.91511781029615</c:v>
                </c:pt>
                <c:pt idx="98">
                  <c:v>134.65578100373443</c:v>
                </c:pt>
                <c:pt idx="99">
                  <c:v>136.42707254110582</c:v>
                </c:pt>
                <c:pt idx="100">
                  <c:v>138.22938790813359</c:v>
                </c:pt>
                <c:pt idx="101">
                  <c:v>140.06300957926908</c:v>
                </c:pt>
                <c:pt idx="102">
                  <c:v>141.9280931828618</c:v>
                </c:pt>
                <c:pt idx="103">
                  <c:v>143.82465347018308</c:v>
                </c:pt>
                <c:pt idx="104">
                  <c:v>145.75255036178964</c:v>
                </c:pt>
                <c:pt idx="105">
                  <c:v>147.71147539617266</c:v>
                </c:pt>
                <c:pt idx="106">
                  <c:v>149.70093895483512</c:v>
                </c:pt>
                <c:pt idx="107">
                  <c:v>151.72025868158445</c:v>
                </c:pt>
                <c:pt idx="108">
                  <c:v>153.76854954807837</c:v>
                </c:pt>
                <c:pt idx="109">
                  <c:v>155.8447160383615</c:v>
                </c:pt>
                <c:pt idx="110">
                  <c:v>157.94744692807063</c:v>
                </c:pt>
                <c:pt idx="111">
                  <c:v>160.07521311523914</c:v>
                </c:pt>
                <c:pt idx="112">
                  <c:v>162.22626891607891</c:v>
                </c:pt>
                <c:pt idx="113">
                  <c:v>164.39865716882954</c:v>
                </c:pt>
                <c:pt idx="114">
                  <c:v>166.59021839155784</c:v>
                </c:pt>
                <c:pt idx="115">
                  <c:v>168.79860411755831</c:v>
                </c:pt>
                <c:pt idx="116">
                  <c:v>171.02129438893235</c:v>
                </c:pt>
                <c:pt idx="117">
                  <c:v>173.25561923154629</c:v>
                </c:pt>
                <c:pt idx="118">
                  <c:v>175.49878377139513</c:v>
                </c:pt>
                <c:pt idx="119">
                  <c:v>177.74789649345087</c:v>
                </c:pt>
                <c:pt idx="120">
                  <c:v>179.99977473315417</c:v>
                </c:pt>
                <c:pt idx="121">
                  <c:v>182.25210350654913</c:v>
                </c:pt>
                <c:pt idx="122">
                  <c:v>184.50121622860487</c:v>
                </c:pt>
                <c:pt idx="123">
                  <c:v>186.74438076845371</c:v>
                </c:pt>
                <c:pt idx="124">
                  <c:v>188.97870561106765</c:v>
                </c:pt>
                <c:pt idx="125">
                  <c:v>191.20139588244169</c:v>
                </c:pt>
                <c:pt idx="126">
                  <c:v>193.40978160844216</c:v>
                </c:pt>
                <c:pt idx="127">
                  <c:v>195.60134283117046</c:v>
                </c:pt>
                <c:pt idx="128">
                  <c:v>197.77373108392109</c:v>
                </c:pt>
                <c:pt idx="129">
                  <c:v>199.92478688476086</c:v>
                </c:pt>
                <c:pt idx="130">
                  <c:v>202.05255307192937</c:v>
                </c:pt>
                <c:pt idx="131">
                  <c:v>204.1552839616385</c:v>
                </c:pt>
                <c:pt idx="132">
                  <c:v>206.23145045192163</c:v>
                </c:pt>
                <c:pt idx="133">
                  <c:v>208.27974131841555</c:v>
                </c:pt>
                <c:pt idx="134">
                  <c:v>210.29906104516488</c:v>
                </c:pt>
                <c:pt idx="135">
                  <c:v>212.28852460382734</c:v>
                </c:pt>
                <c:pt idx="136">
                  <c:v>214.24744963821036</c:v>
                </c:pt>
                <c:pt idx="137">
                  <c:v>216.17534652981692</c:v>
                </c:pt>
                <c:pt idx="138">
                  <c:v>218.0719068171382</c:v>
                </c:pt>
                <c:pt idx="139">
                  <c:v>219.93699042073092</c:v>
                </c:pt>
                <c:pt idx="140">
                  <c:v>221.77061209186641</c:v>
                </c:pt>
                <c:pt idx="141">
                  <c:v>223.57292745889418</c:v>
                </c:pt>
                <c:pt idx="142">
                  <c:v>225.34421899626557</c:v>
                </c:pt>
                <c:pt idx="143">
                  <c:v>227.08488218970385</c:v>
                </c:pt>
                <c:pt idx="144">
                  <c:v>228.79541211998898</c:v>
                </c:pt>
                <c:pt idx="145">
                  <c:v>230.47639063930617</c:v>
                </c:pt>
                <c:pt idx="146">
                  <c:v>232.12847426952351</c:v>
                </c:pt>
                <c:pt idx="147">
                  <c:v>233.75238291204539</c:v>
                </c:pt>
                <c:pt idx="148">
                  <c:v>235.34888942447054</c:v>
                </c:pt>
                <c:pt idx="149">
                  <c:v>236.91881009027691</c:v>
                </c:pt>
                <c:pt idx="150">
                  <c:v>238.46299598397769</c:v>
                </c:pt>
                <c:pt idx="151">
                  <c:v>239.98232521528729</c:v>
                </c:pt>
                <c:pt idx="152">
                  <c:v>241.47769602131899</c:v>
                </c:pt>
                <c:pt idx="153">
                  <c:v>242.95002066517384</c:v>
                </c:pt>
                <c:pt idx="154">
                  <c:v>244.40022009190631</c:v>
                </c:pt>
                <c:pt idx="155">
                  <c:v>245.82921928823487</c:v>
                </c:pt>
                <c:pt idx="156">
                  <c:v>247.23794328998233</c:v>
                </c:pt>
                <c:pt idx="157">
                  <c:v>248.62731378063535</c:v>
                </c:pt>
                <c:pt idx="158">
                  <c:v>249.99824622518997</c:v>
                </c:pt>
                <c:pt idx="159">
                  <c:v>251.35164748525756</c:v>
                </c:pt>
                <c:pt idx="160">
                  <c:v>252.68841386394706</c:v>
                </c:pt>
                <c:pt idx="161">
                  <c:v>254.00942953207615</c:v>
                </c:pt>
                <c:pt idx="162">
                  <c:v>255.31556529059699</c:v>
                </c:pt>
                <c:pt idx="163">
                  <c:v>256.60767762760196</c:v>
                </c:pt>
                <c:pt idx="164">
                  <c:v>257.88660803177595</c:v>
                </c:pt>
                <c:pt idx="165">
                  <c:v>259.15318252760187</c:v>
                </c:pt>
                <c:pt idx="166">
                  <c:v>260.40821140093152</c:v>
                </c:pt>
                <c:pt idx="167">
                  <c:v>261.65248908666877</c:v>
                </c:pt>
                <c:pt idx="168">
                  <c:v>262.8867941932383</c:v>
                </c:pt>
                <c:pt idx="169">
                  <c:v>264.11188964121914</c:v>
                </c:pt>
                <c:pt idx="170">
                  <c:v>265.32852289600015</c:v>
                </c:pt>
                <c:pt idx="171">
                  <c:v>266.53742627656214</c:v>
                </c:pt>
                <c:pt idx="172">
                  <c:v>267.73931732451706</c:v>
                </c:pt>
                <c:pt idx="173">
                  <c:v>268.93489921934378</c:v>
                </c:pt>
                <c:pt idx="174">
                  <c:v>270.12486122736618</c:v>
                </c:pt>
                <c:pt idx="175">
                  <c:v>271.30987917343953</c:v>
                </c:pt>
                <c:pt idx="176">
                  <c:v>272.49061592554699</c:v>
                </c:pt>
                <c:pt idx="177">
                  <c:v>273.66772188359039</c:v>
                </c:pt>
                <c:pt idx="178">
                  <c:v>274.84183546458837</c:v>
                </c:pt>
                <c:pt idx="179">
                  <c:v>276.01358357728907</c:v>
                </c:pt>
                <c:pt idx="180">
                  <c:v>277.18346514724658</c:v>
                </c:pt>
                <c:pt idx="181">
                  <c:v>278.35243621506265</c:v>
                </c:pt>
                <c:pt idx="182">
                  <c:v>279.5207410171447</c:v>
                </c:pt>
                <c:pt idx="183">
                  <c:v>280.68908168635704</c:v>
                </c:pt>
                <c:pt idx="184">
                  <c:v>281.85803392568971</c:v>
                </c:pt>
                <c:pt idx="185">
                  <c:v>283.0281642359588</c:v>
                </c:pt>
                <c:pt idx="186">
                  <c:v>284.2000301649087</c:v>
                </c:pt>
                <c:pt idx="187">
                  <c:v>285.37418050631993</c:v>
                </c:pt>
                <c:pt idx="188">
                  <c:v>286.55115544518412</c:v>
                </c:pt>
                <c:pt idx="189">
                  <c:v>287.73148664507545</c:v>
                </c:pt>
                <c:pt idx="190">
                  <c:v>288.91569727389845</c:v>
                </c:pt>
                <c:pt idx="191">
                  <c:v>290.10430196421868</c:v>
                </c:pt>
                <c:pt idx="192">
                  <c:v>291.29780670441954</c:v>
                </c:pt>
                <c:pt idx="193">
                  <c:v>292.49670865695799</c:v>
                </c:pt>
                <c:pt idx="194">
                  <c:v>293.70149590004337</c:v>
                </c:pt>
                <c:pt idx="195">
                  <c:v>294.912647089139</c:v>
                </c:pt>
                <c:pt idx="196">
                  <c:v>296.13063103479078</c:v>
                </c:pt>
                <c:pt idx="197">
                  <c:v>297.35590619344742</c:v>
                </c:pt>
                <c:pt idx="198">
                  <c:v>298.58892006814477</c:v>
                </c:pt>
                <c:pt idx="199">
                  <c:v>299.83010851621071</c:v>
                </c:pt>
                <c:pt idx="200">
                  <c:v>301.07989496151197</c:v>
                </c:pt>
                <c:pt idx="201">
                  <c:v>302.33868950921936</c:v>
                </c:pt>
                <c:pt idx="202">
                  <c:v>303.60688796163942</c:v>
                </c:pt>
                <c:pt idx="203">
                  <c:v>304.88487073434266</c:v>
                </c:pt>
                <c:pt idx="204">
                  <c:v>306.17300167264079</c:v>
                </c:pt>
                <c:pt idx="205">
                  <c:v>307.47162676942912</c:v>
                </c:pt>
                <c:pt idx="206">
                  <c:v>308.78107278652578</c:v>
                </c:pt>
                <c:pt idx="207">
                  <c:v>310.10164578292301</c:v>
                </c:pt>
                <c:pt idx="208">
                  <c:v>311.43362955480927</c:v>
                </c:pt>
                <c:pt idx="209">
                  <c:v>312.77728399383875</c:v>
                </c:pt>
                <c:pt idx="210">
                  <c:v>314.13284337190822</c:v>
                </c:pt>
                <c:pt idx="211">
                  <c:v>315.50051456263941</c:v>
                </c:pt>
                <c:pt idx="212">
                  <c:v>316.88047521185359</c:v>
                </c:pt>
                <c:pt idx="213">
                  <c:v>318.27287187153087</c:v>
                </c:pt>
                <c:pt idx="214">
                  <c:v>319.67781811405024</c:v>
                </c:pt>
                <c:pt idx="215">
                  <c:v>321.09539264586567</c:v>
                </c:pt>
                <c:pt idx="216">
                  <c:v>322.52563744213876</c:v>
                </c:pt>
                <c:pt idx="217">
                  <c:v>323.96855592617084</c:v>
                </c:pt>
                <c:pt idx="218">
                  <c:v>325.42411121968451</c:v>
                </c:pt>
                <c:pt idx="219">
                  <c:v>326.89222449202032</c:v>
                </c:pt>
                <c:pt idx="220">
                  <c:v>328.37277343807142</c:v>
                </c:pt>
                <c:pt idx="221">
                  <c:v>329.86559091616601</c:v>
                </c:pt>
                <c:pt idx="222">
                  <c:v>331.37046377805797</c:v>
                </c:pt>
                <c:pt idx="223">
                  <c:v>332.88713192359194</c:v>
                </c:pt>
                <c:pt idx="224">
                  <c:v>334.41528761239039</c:v>
                </c:pt>
                <c:pt idx="225">
                  <c:v>335.95457506398731</c:v>
                </c:pt>
                <c:pt idx="226">
                  <c:v>337.50459037613439</c:v>
                </c:pt>
                <c:pt idx="227">
                  <c:v>339.06488178848622</c:v>
                </c:pt>
                <c:pt idx="228">
                  <c:v>340.63495031549991</c:v>
                </c:pt>
                <c:pt idx="229">
                  <c:v>342.21425076815967</c:v>
                </c:pt>
                <c:pt idx="230">
                  <c:v>343.80219317909456</c:v>
                </c:pt>
                <c:pt idx="231">
                  <c:v>345.39814463984681</c:v>
                </c:pt>
                <c:pt idx="232">
                  <c:v>347.00143155258473</c:v>
                </c:pt>
                <c:pt idx="233">
                  <c:v>348.61134229154811</c:v>
                </c:pt>
                <c:pt idx="234">
                  <c:v>350.2271302621474</c:v>
                </c:pt>
                <c:pt idx="235">
                  <c:v>351.84801733809155</c:v>
                </c:pt>
                <c:pt idx="236">
                  <c:v>353.47319764940335</c:v>
                </c:pt>
                <c:pt idx="237">
                  <c:v>355.10184168693672</c:v>
                </c:pt>
                <c:pt idx="238">
                  <c:v>356.73310068224652</c:v>
                </c:pt>
                <c:pt idx="239">
                  <c:v>358.36611121562555</c:v>
                </c:pt>
                <c:pt idx="240">
                  <c:v>359.99836596400348</c:v>
                </c:pt>
              </c:numCache>
            </c:numRef>
          </c:xVal>
          <c:yVal>
            <c:numRef>
              <c:f>Tabelle2!$N$105:$N$345</c:f>
              <c:numCache>
                <c:formatCode>0.0</c:formatCode>
                <c:ptCount val="241"/>
                <c:pt idx="0">
                  <c:v>-25.970420754890135</c:v>
                </c:pt>
                <c:pt idx="1">
                  <c:v>-25.957362991592259</c:v>
                </c:pt>
                <c:pt idx="2">
                  <c:v>-25.918203418384945</c:v>
                </c:pt>
                <c:pt idx="3">
                  <c:v>-25.852996140600794</c:v>
                </c:pt>
                <c:pt idx="4">
                  <c:v>-25.761828807690158</c:v>
                </c:pt>
                <c:pt idx="5">
                  <c:v>-25.644823400605166</c:v>
                </c:pt>
                <c:pt idx="6">
                  <c:v>-25.502135516220925</c:v>
                </c:pt>
                <c:pt idx="7">
                  <c:v>-25.333953465080814</c:v>
                </c:pt>
                <c:pt idx="8">
                  <c:v>-25.140497195170092</c:v>
                </c:pt>
                <c:pt idx="9">
                  <c:v>-24.92201705658033</c:v>
                </c:pt>
                <c:pt idx="10">
                  <c:v>-24.678792423727089</c:v>
                </c:pt>
                <c:pt idx="11">
                  <c:v>-24.411130193195337</c:v>
                </c:pt>
                <c:pt idx="12">
                  <c:v>-24.11936317629403</c:v>
                </c:pt>
                <c:pt idx="13">
                  <c:v>-24.11936317629403</c:v>
                </c:pt>
                <c:pt idx="14">
                  <c:v>-23.46496537817378</c:v>
                </c:pt>
                <c:pt idx="15">
                  <c:v>-23.103114246746259</c:v>
                </c:pt>
                <c:pt idx="16">
                  <c:v>-22.718713992067642</c:v>
                </c:pt>
                <c:pt idx="17">
                  <c:v>-22.312200580762347</c:v>
                </c:pt>
                <c:pt idx="18">
                  <c:v>-21.884025134357337</c:v>
                </c:pt>
                <c:pt idx="19">
                  <c:v>-21.434652122638646</c:v>
                </c:pt>
                <c:pt idx="20">
                  <c:v>-20.964557596223163</c:v>
                </c:pt>
                <c:pt idx="21">
                  <c:v>-20.474227471248014</c:v>
                </c:pt>
                <c:pt idx="22">
                  <c:v>-19.96415587742592</c:v>
                </c:pt>
                <c:pt idx="23">
                  <c:v>-19.434843579036947</c:v>
                </c:pt>
                <c:pt idx="24">
                  <c:v>-18.886796476762299</c:v>
                </c:pt>
                <c:pt idx="25">
                  <c:v>-18.32052419664938</c:v>
                </c:pt>
                <c:pt idx="26">
                  <c:v>-17.73653877095601</c:v>
                </c:pt>
                <c:pt idx="27">
                  <c:v>-17.13535341417936</c:v>
                </c:pt>
                <c:pt idx="28">
                  <c:v>-16.517481396248009</c:v>
                </c:pt>
                <c:pt idx="29">
                  <c:v>-15.883435013655193</c:v>
                </c:pt>
                <c:pt idx="30">
                  <c:v>-15.233724658244871</c:v>
                </c:pt>
                <c:pt idx="31">
                  <c:v>-14.568857982433689</c:v>
                </c:pt>
                <c:pt idx="32">
                  <c:v>-13.889339158856982</c:v>
                </c:pt>
                <c:pt idx="33">
                  <c:v>-13.195668231766401</c:v>
                </c:pt>
                <c:pt idx="34">
                  <c:v>-12.488340556970135</c:v>
                </c:pt>
                <c:pt idx="35">
                  <c:v>-11.767846326688151</c:v>
                </c:pt>
                <c:pt idx="36">
                  <c:v>-11.034670175384967</c:v>
                </c:pt>
                <c:pt idx="37">
                  <c:v>-10.289290862430166</c:v>
                </c:pt>
                <c:pt idx="38">
                  <c:v>-9.5321810273118786</c:v>
                </c:pt>
                <c:pt idx="39">
                  <c:v>-8.7638070130815713</c:v>
                </c:pt>
                <c:pt idx="40">
                  <c:v>-7.9846287537263674</c:v>
                </c:pt>
                <c:pt idx="41">
                  <c:v>-7.1950997212419203</c:v>
                </c:pt>
                <c:pt idx="42">
                  <c:v>-6.3956669283007628</c:v>
                </c:pt>
                <c:pt idx="43">
                  <c:v>-5.5867709825738254</c:v>
                </c:pt>
                <c:pt idx="44">
                  <c:v>-4.7688461889546296</c:v>
                </c:pt>
                <c:pt idx="45">
                  <c:v>-3.9423206961529105</c:v>
                </c:pt>
                <c:pt idx="46">
                  <c:v>-3.1076166843584545</c:v>
                </c:pt>
                <c:pt idx="47">
                  <c:v>-2.2651505909221963</c:v>
                </c:pt>
                <c:pt idx="48">
                  <c:v>-1.4153333712559364</c:v>
                </c:pt>
                <c:pt idx="49">
                  <c:v>-0.55857079240930241</c:v>
                </c:pt>
                <c:pt idx="50">
                  <c:v>0.30473624295993984</c:v>
                </c:pt>
                <c:pt idx="51">
                  <c:v>1.1741913442509493</c:v>
                </c:pt>
                <c:pt idx="52">
                  <c:v>2.0494022539993804</c:v>
                </c:pt>
                <c:pt idx="53">
                  <c:v>2.9299804439076049</c:v>
                </c:pt>
                <c:pt idx="54">
                  <c:v>3.815540687126969</c:v>
                </c:pt>
                <c:pt idx="55">
                  <c:v>4.7057006078687893</c:v>
                </c:pt>
                <c:pt idx="56">
                  <c:v>5.60008020920655</c:v>
                </c:pt>
                <c:pt idx="57">
                  <c:v>6.4983013797287583</c:v>
                </c:pt>
                <c:pt idx="58">
                  <c:v>7.3999873795116269</c:v>
                </c:pt>
                <c:pt idx="59">
                  <c:v>8.304762305703008</c:v>
                </c:pt>
                <c:pt idx="60">
                  <c:v>9.2122414506485626</c:v>
                </c:pt>
                <c:pt idx="61">
                  <c:v>10.12207616291157</c:v>
                </c:pt>
                <c:pt idx="62">
                  <c:v>11.033862379908536</c:v>
                </c:pt>
                <c:pt idx="63">
                  <c:v>11.947230883753731</c:v>
                </c:pt>
                <c:pt idx="64">
                  <c:v>12.861801228069094</c:v>
                </c:pt>
                <c:pt idx="65">
                  <c:v>13.777190166423317</c:v>
                </c:pt>
                <c:pt idx="66">
                  <c:v>14.693010971509514</c:v>
                </c:pt>
                <c:pt idx="67">
                  <c:v>15.608872731704201</c:v>
                </c:pt>
                <c:pt idx="68">
                  <c:v>16.524379624443696</c:v>
                </c:pt>
                <c:pt idx="69">
                  <c:v>17.439130165874182</c:v>
                </c:pt>
                <c:pt idx="70">
                  <c:v>18.352716436285423</c:v>
                </c:pt>
                <c:pt idx="71">
                  <c:v>19.26472328093076</c:v>
                </c:pt>
                <c:pt idx="72">
                  <c:v>20.174727485973406</c:v>
                </c:pt>
                <c:pt idx="73">
                  <c:v>21.082296929487377</c:v>
                </c:pt>
                <c:pt idx="74">
                  <c:v>21.986989707688092</c:v>
                </c:pt>
                <c:pt idx="75">
                  <c:v>22.888353236881894</c:v>
                </c:pt>
                <c:pt idx="76">
                  <c:v>23.785923332014367</c:v>
                </c:pt>
                <c:pt idx="77">
                  <c:v>24.679223263175846</c:v>
                </c:pt>
                <c:pt idx="78">
                  <c:v>25.567762792000192</c:v>
                </c:pt>
                <c:pt idx="79">
                  <c:v>26.451037190583765</c:v>
                </c:pt>
                <c:pt idx="80">
                  <c:v>27.328526246368305</c:v>
                </c:pt>
                <c:pt idx="81">
                  <c:v>28.199693257390674</c:v>
                </c:pt>
                <c:pt idx="82">
                  <c:v>29.063984023418094</c:v>
                </c:pt>
                <c:pt idx="83">
                  <c:v>29.920825839775759</c:v>
                </c:pt>
                <c:pt idx="84">
                  <c:v>30.76962650215069</c:v>
                </c:pt>
                <c:pt idx="85">
                  <c:v>31.609773332332978</c:v>
                </c:pt>
                <c:pt idx="86">
                  <c:v>32.440632236746545</c:v>
                </c:pt>
                <c:pt idx="87">
                  <c:v>33.261546811733233</c:v>
                </c:pt>
                <c:pt idx="88">
                  <c:v>34.07183751188844</c:v>
                </c:pt>
                <c:pt idx="89">
                  <c:v>34.870800900298221</c:v>
                </c:pt>
                <c:pt idx="90">
                  <c:v>35.657709002282175</c:v>
                </c:pt>
                <c:pt idx="91">
                  <c:v>36.431808787172315</c:v>
                </c:pt>
                <c:pt idx="92">
                  <c:v>37.192321805714478</c:v>
                </c:pt>
                <c:pt idx="93">
                  <c:v>37.938444013794729</c:v>
                </c:pt>
                <c:pt idx="94">
                  <c:v>38.669345816284107</c:v>
                </c:pt>
                <c:pt idx="95">
                  <c:v>39.384172367739652</c:v>
                </c:pt>
                <c:pt idx="96">
                  <c:v>40.082044169349913</c:v>
                </c:pt>
                <c:pt idx="97">
                  <c:v>40.762058003686207</c:v>
                </c:pt>
                <c:pt idx="98">
                  <c:v>41.423288250296409</c:v>
                </c:pt>
                <c:pt idx="99">
                  <c:v>42.064788625703635</c:v>
                </c:pt>
                <c:pt idx="100">
                  <c:v>42.685594390664718</c:v>
                </c:pt>
                <c:pt idx="101">
                  <c:v>43.284725065294055</c:v>
                </c:pt>
                <c:pt idx="102">
                  <c:v>43.861187688557514</c:v>
                </c:pt>
                <c:pt idx="103">
                  <c:v>44.413980652376971</c:v>
                </c:pt>
                <c:pt idx="104">
                  <c:v>44.942098131892351</c:v>
                </c:pt>
                <c:pt idx="105">
                  <c:v>45.444535122097811</c:v>
                </c:pt>
                <c:pt idx="106">
                  <c:v>45.92029307699616</c:v>
                </c:pt>
                <c:pt idx="107">
                  <c:v>46.3683861306409</c:v>
                </c:pt>
                <c:pt idx="108">
                  <c:v>46.787847860171063</c:v>
                </c:pt>
                <c:pt idx="109">
                  <c:v>47.177738529620505</c:v>
                </c:pt>
                <c:pt idx="110">
                  <c:v>47.537152730569652</c:v>
                </c:pt>
                <c:pt idx="111">
                  <c:v>47.865227312511195</c:v>
                </c:pt>
                <c:pt idx="112">
                  <c:v>48.16114947326696</c:v>
                </c:pt>
                <c:pt idx="113">
                  <c:v>48.424164859244286</c:v>
                </c:pt>
                <c:pt idx="114">
                  <c:v>48.653585508199797</c:v>
                </c:pt>
                <c:pt idx="115">
                  <c:v>48.848797454935628</c:v>
                </c:pt>
                <c:pt idx="116">
                  <c:v>49.00926781432802</c:v>
                </c:pt>
                <c:pt idx="117">
                  <c:v>49.134551157368911</c:v>
                </c:pt>
                <c:pt idx="118">
                  <c:v>49.224295005192531</c:v>
                </c:pt>
                <c:pt idx="119">
                  <c:v>49.278244283570032</c:v>
                </c:pt>
                <c:pt idx="120">
                  <c:v>49.296244605542483</c:v>
                </c:pt>
                <c:pt idx="121">
                  <c:v>49.278244283570032</c:v>
                </c:pt>
                <c:pt idx="122">
                  <c:v>49.224295005192531</c:v>
                </c:pt>
                <c:pt idx="123">
                  <c:v>49.134551157368911</c:v>
                </c:pt>
                <c:pt idx="124">
                  <c:v>49.00926781432802</c:v>
                </c:pt>
                <c:pt idx="125">
                  <c:v>48.848797454935628</c:v>
                </c:pt>
                <c:pt idx="126">
                  <c:v>48.653585508199797</c:v>
                </c:pt>
                <c:pt idx="127">
                  <c:v>48.424164859244286</c:v>
                </c:pt>
                <c:pt idx="128">
                  <c:v>48.16114947326696</c:v>
                </c:pt>
                <c:pt idx="129">
                  <c:v>47.865227312511195</c:v>
                </c:pt>
                <c:pt idx="130">
                  <c:v>47.537152730569652</c:v>
                </c:pt>
                <c:pt idx="131">
                  <c:v>47.177738529620505</c:v>
                </c:pt>
                <c:pt idx="132">
                  <c:v>46.787847860171063</c:v>
                </c:pt>
                <c:pt idx="133">
                  <c:v>46.3683861306409</c:v>
                </c:pt>
                <c:pt idx="134">
                  <c:v>45.92029307699616</c:v>
                </c:pt>
                <c:pt idx="135">
                  <c:v>45.444535122097811</c:v>
                </c:pt>
                <c:pt idx="136">
                  <c:v>44.942098131892351</c:v>
                </c:pt>
                <c:pt idx="137">
                  <c:v>44.413980652376971</c:v>
                </c:pt>
                <c:pt idx="138">
                  <c:v>43.861187688557514</c:v>
                </c:pt>
                <c:pt idx="139">
                  <c:v>43.284725065294055</c:v>
                </c:pt>
                <c:pt idx="140">
                  <c:v>42.685594390664718</c:v>
                </c:pt>
                <c:pt idx="141">
                  <c:v>42.064788625703635</c:v>
                </c:pt>
                <c:pt idx="142">
                  <c:v>41.423288250296409</c:v>
                </c:pt>
                <c:pt idx="143">
                  <c:v>40.762058003686207</c:v>
                </c:pt>
                <c:pt idx="144">
                  <c:v>40.082044169349913</c:v>
                </c:pt>
                <c:pt idx="145">
                  <c:v>39.384172367739652</c:v>
                </c:pt>
                <c:pt idx="146">
                  <c:v>38.669345816284107</c:v>
                </c:pt>
                <c:pt idx="147">
                  <c:v>37.938444013794729</c:v>
                </c:pt>
                <c:pt idx="148">
                  <c:v>37.192321805714478</c:v>
                </c:pt>
                <c:pt idx="149">
                  <c:v>36.431808787172315</c:v>
                </c:pt>
                <c:pt idx="150">
                  <c:v>35.657709002282175</c:v>
                </c:pt>
                <c:pt idx="151">
                  <c:v>34.870800900298221</c:v>
                </c:pt>
                <c:pt idx="152">
                  <c:v>34.07183751188844</c:v>
                </c:pt>
                <c:pt idx="153">
                  <c:v>33.261546811733233</c:v>
                </c:pt>
                <c:pt idx="154">
                  <c:v>32.440632236746545</c:v>
                </c:pt>
                <c:pt idx="155">
                  <c:v>31.609773332332978</c:v>
                </c:pt>
                <c:pt idx="156">
                  <c:v>30.76962650215069</c:v>
                </c:pt>
                <c:pt idx="157">
                  <c:v>29.920825839775759</c:v>
                </c:pt>
                <c:pt idx="158">
                  <c:v>29.063984023418094</c:v>
                </c:pt>
                <c:pt idx="159">
                  <c:v>28.199693257390674</c:v>
                </c:pt>
                <c:pt idx="160">
                  <c:v>27.328526246368305</c:v>
                </c:pt>
                <c:pt idx="161">
                  <c:v>26.451037190583754</c:v>
                </c:pt>
                <c:pt idx="162">
                  <c:v>25.567762792000199</c:v>
                </c:pt>
                <c:pt idx="163">
                  <c:v>24.679223263175835</c:v>
                </c:pt>
                <c:pt idx="164">
                  <c:v>23.785923332014381</c:v>
                </c:pt>
                <c:pt idx="165">
                  <c:v>22.888353236881894</c:v>
                </c:pt>
                <c:pt idx="166">
                  <c:v>21.986989707688075</c:v>
                </c:pt>
                <c:pt idx="167">
                  <c:v>21.082296929487381</c:v>
                </c:pt>
                <c:pt idx="168">
                  <c:v>20.174727485973399</c:v>
                </c:pt>
                <c:pt idx="169">
                  <c:v>19.264723280930774</c:v>
                </c:pt>
                <c:pt idx="170">
                  <c:v>18.352716436285423</c:v>
                </c:pt>
                <c:pt idx="171">
                  <c:v>17.439130165874168</c:v>
                </c:pt>
                <c:pt idx="172">
                  <c:v>16.524379624443711</c:v>
                </c:pt>
                <c:pt idx="173">
                  <c:v>15.608872731704194</c:v>
                </c:pt>
                <c:pt idx="174">
                  <c:v>14.693010971509532</c:v>
                </c:pt>
                <c:pt idx="175">
                  <c:v>13.777190166423317</c:v>
                </c:pt>
                <c:pt idx="176">
                  <c:v>12.86180122806908</c:v>
                </c:pt>
                <c:pt idx="177">
                  <c:v>11.947230883753738</c:v>
                </c:pt>
                <c:pt idx="178">
                  <c:v>11.033862379908522</c:v>
                </c:pt>
                <c:pt idx="179">
                  <c:v>10.122076162911586</c:v>
                </c:pt>
                <c:pt idx="180">
                  <c:v>9.2123414098199312</c:v>
                </c:pt>
                <c:pt idx="181">
                  <c:v>8.3047623057029849</c:v>
                </c:pt>
                <c:pt idx="182">
                  <c:v>7.3999873795116331</c:v>
                </c:pt>
                <c:pt idx="183">
                  <c:v>6.4983013797287503</c:v>
                </c:pt>
                <c:pt idx="184">
                  <c:v>5.6000802092065722</c:v>
                </c:pt>
                <c:pt idx="185">
                  <c:v>4.7057006078687893</c:v>
                </c:pt>
                <c:pt idx="186">
                  <c:v>3.8155406871269539</c:v>
                </c:pt>
                <c:pt idx="187">
                  <c:v>2.9299804439076191</c:v>
                </c:pt>
                <c:pt idx="188">
                  <c:v>2.0494022539993719</c:v>
                </c:pt>
                <c:pt idx="189">
                  <c:v>1.1741913442509637</c:v>
                </c:pt>
                <c:pt idx="190">
                  <c:v>0.30473624295993984</c:v>
                </c:pt>
                <c:pt idx="191">
                  <c:v>-0.55857079240931673</c:v>
                </c:pt>
                <c:pt idx="192">
                  <c:v>-1.4153333712559284</c:v>
                </c:pt>
                <c:pt idx="193">
                  <c:v>-2.2651505909222012</c:v>
                </c:pt>
                <c:pt idx="194">
                  <c:v>-3.1076166843584403</c:v>
                </c:pt>
                <c:pt idx="195">
                  <c:v>-3.9423206961529105</c:v>
                </c:pt>
                <c:pt idx="196">
                  <c:v>-4.7688461889546447</c:v>
                </c:pt>
                <c:pt idx="197">
                  <c:v>-5.5867709825738254</c:v>
                </c:pt>
                <c:pt idx="198">
                  <c:v>-6.3956669283007797</c:v>
                </c:pt>
                <c:pt idx="199">
                  <c:v>-7.195099721241907</c:v>
                </c:pt>
                <c:pt idx="200">
                  <c:v>-7.9846287537263674</c:v>
                </c:pt>
                <c:pt idx="201">
                  <c:v>-8.7638070130815837</c:v>
                </c:pt>
                <c:pt idx="202">
                  <c:v>-9.5321810273118786</c:v>
                </c:pt>
                <c:pt idx="203">
                  <c:v>-10.289290862430166</c:v>
                </c:pt>
                <c:pt idx="204">
                  <c:v>-11.034670175384955</c:v>
                </c:pt>
                <c:pt idx="205">
                  <c:v>-11.767846326688151</c:v>
                </c:pt>
                <c:pt idx="206">
                  <c:v>-12.488340556970158</c:v>
                </c:pt>
                <c:pt idx="207">
                  <c:v>-13.195668231766401</c:v>
                </c:pt>
                <c:pt idx="208">
                  <c:v>-13.889339158856982</c:v>
                </c:pt>
                <c:pt idx="209">
                  <c:v>-14.568857982433681</c:v>
                </c:pt>
                <c:pt idx="210">
                  <c:v>-15.233724658244871</c:v>
                </c:pt>
                <c:pt idx="211">
                  <c:v>-15.883435013655198</c:v>
                </c:pt>
                <c:pt idx="212">
                  <c:v>-16.517481396248009</c:v>
                </c:pt>
                <c:pt idx="213">
                  <c:v>-17.13535341417936</c:v>
                </c:pt>
                <c:pt idx="214">
                  <c:v>-17.736538770956006</c:v>
                </c:pt>
                <c:pt idx="215">
                  <c:v>-18.32052419664938</c:v>
                </c:pt>
                <c:pt idx="216">
                  <c:v>-18.886796476762314</c:v>
                </c:pt>
                <c:pt idx="217">
                  <c:v>-19.434843579036947</c:v>
                </c:pt>
                <c:pt idx="218">
                  <c:v>-19.96415587742592</c:v>
                </c:pt>
                <c:pt idx="219">
                  <c:v>-20.474227471248007</c:v>
                </c:pt>
                <c:pt idx="220">
                  <c:v>-20.964557596223163</c:v>
                </c:pt>
                <c:pt idx="221">
                  <c:v>-21.434652122638663</c:v>
                </c:pt>
                <c:pt idx="222">
                  <c:v>-21.884025134357337</c:v>
                </c:pt>
                <c:pt idx="223">
                  <c:v>-22.312200580762347</c:v>
                </c:pt>
                <c:pt idx="224">
                  <c:v>-22.718713992067634</c:v>
                </c:pt>
                <c:pt idx="225">
                  <c:v>-23.103114246746259</c:v>
                </c:pt>
                <c:pt idx="226">
                  <c:v>-23.464965378173787</c:v>
                </c:pt>
                <c:pt idx="227">
                  <c:v>-23.80384840600026</c:v>
                </c:pt>
                <c:pt idx="228">
                  <c:v>-24.11936317629403</c:v>
                </c:pt>
                <c:pt idx="229">
                  <c:v>-24.41113019319533</c:v>
                </c:pt>
                <c:pt idx="230">
                  <c:v>-24.678792423727089</c:v>
                </c:pt>
                <c:pt idx="231">
                  <c:v>-24.922017056580334</c:v>
                </c:pt>
                <c:pt idx="232">
                  <c:v>-25.140497195170092</c:v>
                </c:pt>
                <c:pt idx="233">
                  <c:v>-25.333953465080814</c:v>
                </c:pt>
                <c:pt idx="234">
                  <c:v>-25.502135516220925</c:v>
                </c:pt>
                <c:pt idx="235">
                  <c:v>-25.644823400605166</c:v>
                </c:pt>
                <c:pt idx="236">
                  <c:v>-25.761828807690158</c:v>
                </c:pt>
                <c:pt idx="237">
                  <c:v>-25.852996140600794</c:v>
                </c:pt>
                <c:pt idx="238">
                  <c:v>-25.918203418384945</c:v>
                </c:pt>
                <c:pt idx="239">
                  <c:v>-25.957362991592259</c:v>
                </c:pt>
                <c:pt idx="240">
                  <c:v>-25.970422047883588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34720"/>
        <c:axId val="81136256"/>
      </c:scatterChart>
      <c:valAx>
        <c:axId val="81134720"/>
        <c:scaling>
          <c:orientation val="minMax"/>
          <c:max val="360"/>
          <c:min val="0"/>
        </c:scaling>
        <c:delete val="1"/>
        <c:axPos val="b"/>
        <c:numFmt formatCode="0" sourceLinked="0"/>
        <c:majorTickMark val="none"/>
        <c:minorTickMark val="none"/>
        <c:tickLblPos val="low"/>
        <c:crossAx val="81136256"/>
        <c:crosses val="autoZero"/>
        <c:crossBetween val="midCat"/>
        <c:majorUnit val="10"/>
        <c:minorUnit val="1"/>
      </c:valAx>
      <c:valAx>
        <c:axId val="81136256"/>
        <c:scaling>
          <c:orientation val="minMax"/>
          <c:max val="90"/>
          <c:min val="-90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81134720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Tabelle2!$T$104</c:f>
              <c:strCache>
                <c:ptCount val="1"/>
                <c:pt idx="0">
                  <c:v>W/m2 (nur positive Werte)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Tabelle2!$S$105:$S$345</c:f>
              <c:numCache>
                <c:formatCode>General</c:formatCode>
                <c:ptCount val="241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1.2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5.9999989999999999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11.99999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17.99999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23.9999</c:v>
                </c:pt>
              </c:numCache>
            </c:numRef>
          </c:xVal>
          <c:yVal>
            <c:numRef>
              <c:f>Tabelle2!$T$105:$T$345</c:f>
              <c:numCache>
                <c:formatCode>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4.059587003656772E-5</c:v>
                </c:pt>
                <c:pt idx="51">
                  <c:v>0.21558808638979299</c:v>
                </c:pt>
                <c:pt idx="52">
                  <c:v>1.7720691369390955</c:v>
                </c:pt>
                <c:pt idx="53">
                  <c:v>5.2532718429862806</c:v>
                </c:pt>
                <c:pt idx="54">
                  <c:v>10.58338070333002</c:v>
                </c:pt>
                <c:pt idx="55">
                  <c:v>17.529114198738142</c:v>
                </c:pt>
                <c:pt idx="56">
                  <c:v>25.854710905730165</c:v>
                </c:pt>
                <c:pt idx="57">
                  <c:v>35.355741970656091</c:v>
                </c:pt>
                <c:pt idx="58">
                  <c:v>45.861505129135097</c:v>
                </c:pt>
                <c:pt idx="59">
                  <c:v>57.230183538030253</c:v>
                </c:pt>
                <c:pt idx="60">
                  <c:v>69.343075815012384</c:v>
                </c:pt>
                <c:pt idx="61">
                  <c:v>82.100346104521563</c:v>
                </c:pt>
                <c:pt idx="62">
                  <c:v>95.415906721483395</c:v>
                </c:pt>
                <c:pt idx="63">
                  <c:v>109.21566793836553</c:v>
                </c:pt>
                <c:pt idx="64">
                  <c:v>123.43461409538287</c:v>
                </c:pt>
                <c:pt idx="65">
                  <c:v>138.01515639364084</c:v>
                </c:pt>
                <c:pt idx="66">
                  <c:v>152.90576092368255</c:v>
                </c:pt>
                <c:pt idx="67">
                  <c:v>168.05987819715995</c:v>
                </c:pt>
                <c:pt idx="68">
                  <c:v>183.43510109819707</c:v>
                </c:pt>
                <c:pt idx="69">
                  <c:v>198.99249707966993</c:v>
                </c:pt>
                <c:pt idx="70">
                  <c:v>214.69607434359941</c:v>
                </c:pt>
                <c:pt idx="71">
                  <c:v>230.51235191523318</c:v>
                </c:pt>
                <c:pt idx="72">
                  <c:v>246.41001095838865</c:v>
                </c:pt>
                <c:pt idx="73">
                  <c:v>262.35961014276705</c:v>
                </c:pt>
                <c:pt idx="74">
                  <c:v>278.33335191191674</c:v>
                </c:pt>
                <c:pt idx="75">
                  <c:v>294.30488950703034</c:v>
                </c:pt>
                <c:pt idx="76">
                  <c:v>310.24916685777305</c:v>
                </c:pt>
                <c:pt idx="77">
                  <c:v>326.14228515768571</c:v>
                </c:pt>
                <c:pt idx="78">
                  <c:v>341.96139124250908</c:v>
                </c:pt>
                <c:pt idx="79">
                  <c:v>357.68458388911557</c:v>
                </c:pt>
                <c:pt idx="80">
                  <c:v>373.29083492622044</c:v>
                </c:pt>
                <c:pt idx="81">
                  <c:v>388.75992265108539</c:v>
                </c:pt>
                <c:pt idx="82">
                  <c:v>404.07237551983161</c:v>
                </c:pt>
                <c:pt idx="83">
                  <c:v>419.20942445309595</c:v>
                </c:pt>
                <c:pt idx="84">
                  <c:v>434.15296239633426</c:v>
                </c:pt>
                <c:pt idx="85">
                  <c:v>448.88551001215467</c:v>
                </c:pt>
                <c:pt idx="86">
                  <c:v>463.39018657370292</c:v>
                </c:pt>
                <c:pt idx="87">
                  <c:v>477.65068528321996</c:v>
                </c:pt>
                <c:pt idx="88">
                  <c:v>491.65125236609407</c:v>
                </c:pt>
                <c:pt idx="89">
                  <c:v>505.37666939393426</c:v>
                </c:pt>
                <c:pt idx="90">
                  <c:v>518.81223837503148</c:v>
                </c:pt>
                <c:pt idx="91">
                  <c:v>531.94376922059507</c:v>
                </c:pt>
                <c:pt idx="92">
                  <c:v>544.75756925328017</c:v>
                </c:pt>
                <c:pt idx="93">
                  <c:v>557.24043447289739</c:v>
                </c:pt>
                <c:pt idx="94">
                  <c:v>569.37964233470996</c:v>
                </c:pt>
                <c:pt idx="95">
                  <c:v>581.16294582973455</c:v>
                </c:pt>
                <c:pt idx="96">
                  <c:v>592.57856868514295</c:v>
                </c:pt>
                <c:pt idx="97">
                  <c:v>603.61520152716241</c:v>
                </c:pt>
                <c:pt idx="98">
                  <c:v>614.26199886950656</c:v>
                </c:pt>
                <c:pt idx="99">
                  <c:v>624.5085768079698</c:v>
                </c:pt>
                <c:pt idx="100">
                  <c:v>634.34501131690581</c:v>
                </c:pt>
                <c:pt idx="101">
                  <c:v>643.76183705623475</c:v>
                </c:pt>
                <c:pt idx="102">
                  <c:v>652.75004660881916</c:v>
                </c:pt>
                <c:pt idx="103">
                  <c:v>661.30109007769204</c:v>
                </c:pt>
                <c:pt idx="104">
                  <c:v>669.40687498102091</c:v>
                </c:pt>
                <c:pt idx="105">
                  <c:v>677.0597663900237</c:v>
                </c:pt>
                <c:pt idx="106">
                  <c:v>684.25258726143647</c:v>
                </c:pt>
                <c:pt idx="107">
                  <c:v>690.97861892178298</c:v>
                </c:pt>
                <c:pt idx="108">
                  <c:v>697.23160166566163</c:v>
                </c:pt>
                <c:pt idx="109">
                  <c:v>703.00573543465566</c:v>
                </c:pt>
                <c:pt idx="110">
                  <c:v>708.29568054741026</c:v>
                </c:pt>
                <c:pt idx="111">
                  <c:v>713.0965584549125</c:v>
                </c:pt>
                <c:pt idx="112">
                  <c:v>717.40395249817061</c:v>
                </c:pt>
                <c:pt idx="113">
                  <c:v>721.21390864832938</c:v>
                </c:pt>
                <c:pt idx="114">
                  <c:v>724.52293621185049</c:v>
                </c:pt>
                <c:pt idx="115">
                  <c:v>727.32800848575187</c:v>
                </c:pt>
                <c:pt idx="116">
                  <c:v>729.62656335006909</c:v>
                </c:pt>
                <c:pt idx="117">
                  <c:v>731.41650378672568</c:v>
                </c:pt>
                <c:pt idx="118">
                  <c:v>732.69619831587147</c:v>
                </c:pt>
                <c:pt idx="119">
                  <c:v>733.46448134252739</c:v>
                </c:pt>
                <c:pt idx="120">
                  <c:v>733.72065340548488</c:v>
                </c:pt>
                <c:pt idx="121">
                  <c:v>733.46448134252739</c:v>
                </c:pt>
                <c:pt idx="122">
                  <c:v>732.69619831587147</c:v>
                </c:pt>
                <c:pt idx="123">
                  <c:v>731.41650378672568</c:v>
                </c:pt>
                <c:pt idx="124">
                  <c:v>729.62656335006909</c:v>
                </c:pt>
                <c:pt idx="125">
                  <c:v>727.32800848575187</c:v>
                </c:pt>
                <c:pt idx="126">
                  <c:v>724.52293621185049</c:v>
                </c:pt>
                <c:pt idx="127">
                  <c:v>721.21390864832938</c:v>
                </c:pt>
                <c:pt idx="128">
                  <c:v>717.40395249817061</c:v>
                </c:pt>
                <c:pt idx="129">
                  <c:v>713.0965584549125</c:v>
                </c:pt>
                <c:pt idx="130">
                  <c:v>708.29568054741026</c:v>
                </c:pt>
                <c:pt idx="131">
                  <c:v>703.00573543465566</c:v>
                </c:pt>
                <c:pt idx="132">
                  <c:v>697.23160166566163</c:v>
                </c:pt>
                <c:pt idx="133">
                  <c:v>690.97861892178298</c:v>
                </c:pt>
                <c:pt idx="134">
                  <c:v>684.25258726143647</c:v>
                </c:pt>
                <c:pt idx="135">
                  <c:v>677.0597663900237</c:v>
                </c:pt>
                <c:pt idx="136">
                  <c:v>669.40687498102091</c:v>
                </c:pt>
                <c:pt idx="137">
                  <c:v>661.30109007769204</c:v>
                </c:pt>
                <c:pt idx="138">
                  <c:v>652.75004660881916</c:v>
                </c:pt>
                <c:pt idx="139">
                  <c:v>643.76183705623475</c:v>
                </c:pt>
                <c:pt idx="140">
                  <c:v>634.34501131690581</c:v>
                </c:pt>
                <c:pt idx="141">
                  <c:v>624.5085768079698</c:v>
                </c:pt>
                <c:pt idx="142">
                  <c:v>614.26199886950656</c:v>
                </c:pt>
                <c:pt idx="143">
                  <c:v>603.61520152716241</c:v>
                </c:pt>
                <c:pt idx="144">
                  <c:v>592.57856868514295</c:v>
                </c:pt>
                <c:pt idx="145">
                  <c:v>581.16294582973455</c:v>
                </c:pt>
                <c:pt idx="146">
                  <c:v>569.37964233470996</c:v>
                </c:pt>
                <c:pt idx="147">
                  <c:v>557.24043447289739</c:v>
                </c:pt>
                <c:pt idx="148">
                  <c:v>544.75756925328017</c:v>
                </c:pt>
                <c:pt idx="149">
                  <c:v>531.94376922059507</c:v>
                </c:pt>
                <c:pt idx="150">
                  <c:v>518.81223837503148</c:v>
                </c:pt>
                <c:pt idx="151">
                  <c:v>505.37666939393426</c:v>
                </c:pt>
                <c:pt idx="152">
                  <c:v>491.65125236609407</c:v>
                </c:pt>
                <c:pt idx="153">
                  <c:v>477.65068528321996</c:v>
                </c:pt>
                <c:pt idx="154">
                  <c:v>463.39018657370292</c:v>
                </c:pt>
                <c:pt idx="155">
                  <c:v>448.88551001215467</c:v>
                </c:pt>
                <c:pt idx="156">
                  <c:v>434.15296239633426</c:v>
                </c:pt>
                <c:pt idx="157">
                  <c:v>419.20942445309595</c:v>
                </c:pt>
                <c:pt idx="158">
                  <c:v>404.07237551983161</c:v>
                </c:pt>
                <c:pt idx="159">
                  <c:v>388.75992265108539</c:v>
                </c:pt>
                <c:pt idx="160">
                  <c:v>373.29083492622044</c:v>
                </c:pt>
                <c:pt idx="161">
                  <c:v>357.6845838891154</c:v>
                </c:pt>
                <c:pt idx="162">
                  <c:v>341.96139124250931</c:v>
                </c:pt>
                <c:pt idx="163">
                  <c:v>326.14228515768554</c:v>
                </c:pt>
                <c:pt idx="164">
                  <c:v>310.24916685777333</c:v>
                </c:pt>
                <c:pt idx="165">
                  <c:v>294.30488950703034</c:v>
                </c:pt>
                <c:pt idx="166">
                  <c:v>278.3333519119164</c:v>
                </c:pt>
                <c:pt idx="167">
                  <c:v>262.35961014276717</c:v>
                </c:pt>
                <c:pt idx="168">
                  <c:v>246.41001095838851</c:v>
                </c:pt>
                <c:pt idx="169">
                  <c:v>230.51235191523341</c:v>
                </c:pt>
                <c:pt idx="170">
                  <c:v>214.69607434359941</c:v>
                </c:pt>
                <c:pt idx="171">
                  <c:v>198.9924970796697</c:v>
                </c:pt>
                <c:pt idx="172">
                  <c:v>183.43510109819729</c:v>
                </c:pt>
                <c:pt idx="173">
                  <c:v>168.0598781971598</c:v>
                </c:pt>
                <c:pt idx="174">
                  <c:v>152.90576092368286</c:v>
                </c:pt>
                <c:pt idx="175">
                  <c:v>138.01515639364084</c:v>
                </c:pt>
                <c:pt idx="176">
                  <c:v>123.43461409538264</c:v>
                </c:pt>
                <c:pt idx="177">
                  <c:v>109.21566793836564</c:v>
                </c:pt>
                <c:pt idx="178">
                  <c:v>95.415906721483154</c:v>
                </c:pt>
                <c:pt idx="179">
                  <c:v>82.100346104521805</c:v>
                </c:pt>
                <c:pt idx="180">
                  <c:v>69.34444536898792</c:v>
                </c:pt>
                <c:pt idx="181">
                  <c:v>57.230183538029934</c:v>
                </c:pt>
                <c:pt idx="182">
                  <c:v>45.861505129135161</c:v>
                </c:pt>
                <c:pt idx="183">
                  <c:v>35.355741970655991</c:v>
                </c:pt>
                <c:pt idx="184">
                  <c:v>25.854710905730382</c:v>
                </c:pt>
                <c:pt idx="185">
                  <c:v>17.529114198738142</c:v>
                </c:pt>
                <c:pt idx="186">
                  <c:v>10.583380703329912</c:v>
                </c:pt>
                <c:pt idx="187">
                  <c:v>5.2532718429863499</c:v>
                </c:pt>
                <c:pt idx="188">
                  <c:v>1.7720691369390709</c:v>
                </c:pt>
                <c:pt idx="189">
                  <c:v>0.21558808638980426</c:v>
                </c:pt>
                <c:pt idx="190">
                  <c:v>4.059587003656772E-5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Tabelle2!$AC$105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Tabelle2!$S$105:$S$345</c:f>
              <c:numCache>
                <c:formatCode>General</c:formatCode>
                <c:ptCount val="241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1.2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5.9999989999999999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11.99999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17.99999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23.9999</c:v>
                </c:pt>
              </c:numCache>
            </c:numRef>
          </c:xVal>
          <c:yVal>
            <c:numRef>
              <c:f>Tabelle2!$AC$106:$AC$345</c:f>
              <c:numCache>
                <c:formatCode>0</c:formatCode>
                <c:ptCount val="2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1.2253117363195678E-3</c:v>
                </c:pt>
                <c:pt idx="50">
                  <c:v>1.9545271487097764</c:v>
                </c:pt>
                <c:pt idx="51">
                  <c:v>10.45099127473245</c:v>
                </c:pt>
                <c:pt idx="52">
                  <c:v>24.242869779488519</c:v>
                </c:pt>
                <c:pt idx="53">
                  <c:v>41.464255974233744</c:v>
                </c:pt>
                <c:pt idx="54">
                  <c:v>60.973450659640442</c:v>
                </c:pt>
                <c:pt idx="55">
                  <c:v>82.085008114300436</c:v>
                </c:pt>
                <c:pt idx="56">
                  <c:v>104.36181698406254</c:v>
                </c:pt>
                <c:pt idx="57">
                  <c:v>127.50608150479108</c:v>
                </c:pt>
                <c:pt idx="58">
                  <c:v>151.30258898549519</c:v>
                </c:pt>
                <c:pt idx="59">
                  <c:v>175.58760658970141</c:v>
                </c:pt>
                <c:pt idx="60">
                  <c:v>200.23243208730332</c:v>
                </c:pt>
                <c:pt idx="61">
                  <c:v>225.13031440279426</c:v>
                </c:pt>
                <c:pt idx="62">
                  <c:v>250.19221820133666</c:v>
                </c:pt>
                <c:pt idx="63">
                  <c:v>275.34122987383091</c:v>
                </c:pt>
                <c:pt idx="64">
                  <c:v>300.50984556509474</c:v>
                </c:pt>
                <c:pt idx="65">
                  <c:v>325.63790924028098</c:v>
                </c:pt>
                <c:pt idx="66">
                  <c:v>350.67113631215989</c:v>
                </c:pt>
                <c:pt idx="67">
                  <c:v>375.56003177478453</c:v>
                </c:pt>
                <c:pt idx="68">
                  <c:v>400.25908115771148</c:v>
                </c:pt>
                <c:pt idx="69">
                  <c:v>424.72613461533535</c:v>
                </c:pt>
                <c:pt idx="70">
                  <c:v>448.92193064106294</c:v>
                </c:pt>
                <c:pt idx="71">
                  <c:v>472.80972264379136</c:v>
                </c:pt>
                <c:pt idx="72">
                  <c:v>496.35498260053879</c:v>
                </c:pt>
                <c:pt idx="73">
                  <c:v>519.52516335282633</c:v>
                </c:pt>
                <c:pt idx="74">
                  <c:v>542.28950614142911</c:v>
                </c:pt>
                <c:pt idx="75">
                  <c:v>564.6188834748101</c:v>
                </c:pt>
                <c:pt idx="76">
                  <c:v>586.48566990620827</c:v>
                </c:pt>
                <c:pt idx="77">
                  <c:v>607.86363507863996</c:v>
                </c:pt>
                <c:pt idx="78">
                  <c:v>628.72785469974485</c:v>
                </c:pt>
                <c:pt idx="79">
                  <c:v>649.05463607231525</c:v>
                </c:pt>
                <c:pt idx="80">
                  <c:v>668.82145552857969</c:v>
                </c:pt>
                <c:pt idx="81">
                  <c:v>688.00690566369906</c:v>
                </c:pt>
                <c:pt idx="82">
                  <c:v>706.5906506833436</c:v>
                </c:pt>
                <c:pt idx="83">
                  <c:v>724.55338850481326</c:v>
                </c:pt>
                <c:pt idx="84">
                  <c:v>741.87681850470642</c:v>
                </c:pt>
                <c:pt idx="85">
                  <c:v>758.54361400598646</c:v>
                </c:pt>
                <c:pt idx="86">
                  <c:v>774.53739875607096</c:v>
                </c:pt>
                <c:pt idx="87">
                  <c:v>789.8427267747411</c:v>
                </c:pt>
                <c:pt idx="88">
                  <c:v>804.44506505322988</c:v>
                </c:pt>
                <c:pt idx="89">
                  <c:v>818.33077866918291</c:v>
                </c:pt>
                <c:pt idx="90">
                  <c:v>831.48711795028134</c:v>
                </c:pt>
                <c:pt idx="91">
                  <c:v>843.90220737541063</c:v>
                </c:pt>
                <c:pt idx="92">
                  <c:v>855.5650359486059</c:v>
                </c:pt>
                <c:pt idx="93">
                  <c:v>866.46544881966224</c:v>
                </c:pt>
                <c:pt idx="94">
                  <c:v>876.59413995760508</c:v>
                </c:pt>
                <c:pt idx="95">
                  <c:v>885.9426457104455</c:v>
                </c:pt>
                <c:pt idx="96">
                  <c:v>894.50333910765744</c:v>
                </c:pt>
                <c:pt idx="97">
                  <c:v>902.26942478141905</c:v>
                </c:pt>
                <c:pt idx="98">
                  <c:v>909.23493439938625</c:v>
                </c:pt>
                <c:pt idx="99">
                  <c:v>915.39472251619497</c:v>
                </c:pt>
                <c:pt idx="100">
                  <c:v>920.74446276329877</c:v>
                </c:pt>
                <c:pt idx="101">
                  <c:v>925.280644307594</c:v>
                </c:pt>
                <c:pt idx="102">
                  <c:v>929.00056851871705</c:v>
                </c:pt>
                <c:pt idx="103">
                  <c:v>931.90234579321725</c:v>
                </c:pt>
                <c:pt idx="104">
                  <c:v>933.98489249116653</c:v>
                </c:pt>
                <c:pt idx="105">
                  <c:v>935.24792794731206</c:v>
                </c:pt>
                <c:pt idx="106">
                  <c:v>935.69197152475544</c:v>
                </c:pt>
                <c:pt idx="107">
                  <c:v>935.31833968447063</c:v>
                </c:pt>
                <c:pt idx="108">
                  <c:v>934.12914304879394</c:v>
                </c:pt>
                <c:pt idx="109">
                  <c:v>932.12728344148763</c:v>
                </c:pt>
                <c:pt idx="110">
                  <c:v>929.31645089110123</c:v>
                </c:pt>
                <c:pt idx="111">
                  <c:v>925.70112058822883</c:v>
                </c:pt>
                <c:pt idx="112">
                  <c:v>921.28654979091152</c:v>
                </c:pt>
                <c:pt idx="113">
                  <c:v>916.07877467594665</c:v>
                </c:pt>
                <c:pt idx="114">
                  <c:v>910.08460713723809</c:v>
                </c:pt>
                <c:pt idx="115">
                  <c:v>903.3116315356416</c:v>
                </c:pt>
                <c:pt idx="116">
                  <c:v>895.76820140801931</c:v>
                </c:pt>
                <c:pt idx="117">
                  <c:v>887.46343614650266</c:v>
                </c:pt>
                <c:pt idx="118">
                  <c:v>878.40721766227614</c:v>
                </c:pt>
                <c:pt idx="119">
                  <c:v>868.61120344745234</c:v>
                </c:pt>
                <c:pt idx="120">
                  <c:v>858.0837412850392</c:v>
                </c:pt>
                <c:pt idx="121">
                  <c:v>846.84002994563332</c:v>
                </c:pt>
                <c:pt idx="122">
                  <c:v>834.891952043228</c:v>
                </c:pt>
                <c:pt idx="123">
                  <c:v>822.25315293949473</c:v>
                </c:pt>
                <c:pt idx="124">
                  <c:v>808.93802141991648</c:v>
                </c:pt>
                <c:pt idx="125">
                  <c:v>794.96168695523772</c:v>
                </c:pt>
                <c:pt idx="126">
                  <c:v>780.34001719967023</c:v>
                </c:pt>
                <c:pt idx="127">
                  <c:v>765.08961577890659</c:v>
                </c:pt>
                <c:pt idx="128">
                  <c:v>749.22782042732024</c:v>
                </c:pt>
                <c:pt idx="129">
                  <c:v>732.77270154063251</c:v>
                </c:pt>
                <c:pt idx="130">
                  <c:v>715.74306121810264</c:v>
                </c:pt>
                <c:pt idx="131">
                  <c:v>698.15843287683833</c:v>
                </c:pt>
                <c:pt idx="132">
                  <c:v>680.03908153044449</c:v>
                </c:pt>
                <c:pt idx="133">
                  <c:v>661.40600483500862</c:v>
                </c:pt>
                <c:pt idx="134">
                  <c:v>642.28093501747003</c:v>
                </c:pt>
                <c:pt idx="135">
                  <c:v>622.68634181513812</c:v>
                </c:pt>
                <c:pt idx="136">
                  <c:v>602.64543657047739</c:v>
                </c:pt>
                <c:pt idx="137">
                  <c:v>582.18217764285748</c:v>
                </c:pt>
                <c:pt idx="138">
                  <c:v>561.32127731881224</c:v>
                </c:pt>
                <c:pt idx="139">
                  <c:v>540.08821042507145</c:v>
                </c:pt>
                <c:pt idx="140">
                  <c:v>518.50922487458854</c:v>
                </c:pt>
                <c:pt idx="141">
                  <c:v>496.61135440551402</c:v>
                </c:pt>
                <c:pt idx="142">
                  <c:v>474.42243380726046</c:v>
                </c:pt>
                <c:pt idx="143">
                  <c:v>451.97111696722629</c:v>
                </c:pt>
                <c:pt idx="144">
                  <c:v>429.28689811721677</c:v>
                </c:pt>
                <c:pt idx="145">
                  <c:v>406.40013671140815</c:v>
                </c:pt>
                <c:pt idx="146">
                  <c:v>383.3420864289003</c:v>
                </c:pt>
                <c:pt idx="147">
                  <c:v>360.14492886527597</c:v>
                </c:pt>
                <c:pt idx="148">
                  <c:v>336.8418125609108</c:v>
                </c:pt>
                <c:pt idx="149">
                  <c:v>313.46689811135701</c:v>
                </c:pt>
                <c:pt idx="150">
                  <c:v>290.05541021972857</c:v>
                </c:pt>
                <c:pt idx="151">
                  <c:v>266.64369768599988</c:v>
                </c:pt>
                <c:pt idx="152">
                  <c:v>243.26930248755227</c:v>
                </c:pt>
                <c:pt idx="153">
                  <c:v>219.9710392941887</c:v>
                </c:pt>
                <c:pt idx="154">
                  <c:v>196.789086985224</c:v>
                </c:pt>
                <c:pt idx="155">
                  <c:v>173.76509400370111</c:v>
                </c:pt>
                <c:pt idx="156">
                  <c:v>150.94229970241173</c:v>
                </c:pt>
                <c:pt idx="157">
                  <c:v>128.36567421957233</c:v>
                </c:pt>
                <c:pt idx="158">
                  <c:v>106.08207988270692</c:v>
                </c:pt>
                <c:pt idx="159">
                  <c:v>84.140457694727303</c:v>
                </c:pt>
                <c:pt idx="160">
                  <c:v>62.592043127693742</c:v>
                </c:pt>
                <c:pt idx="161">
                  <c:v>41.490616263526015</c:v>
                </c:pt>
                <c:pt idx="162">
                  <c:v>20.892792309173913</c:v>
                </c:pt>
                <c:pt idx="163">
                  <c:v>0.8583597159971843</c:v>
                </c:pt>
                <c:pt idx="164">
                  <c:v>-18.549325403325767</c:v>
                </c:pt>
                <c:pt idx="165">
                  <c:v>-37.262878085159748</c:v>
                </c:pt>
                <c:pt idx="166">
                  <c:v>-55.210343911986691</c:v>
                </c:pt>
                <c:pt idx="167">
                  <c:v>-72.314563734458972</c:v>
                </c:pt>
                <c:pt idx="168">
                  <c:v>-88.492425307795358</c:v>
                </c:pt>
                <c:pt idx="169">
                  <c:v>-103.65397969913337</c:v>
                </c:pt>
                <c:pt idx="170">
                  <c:v>-117.70139599880974</c:v>
                </c:pt>
                <c:pt idx="171">
                  <c:v>-130.52772306468347</c:v>
                </c:pt>
                <c:pt idx="172">
                  <c:v>-142.01542210888857</c:v>
                </c:pt>
                <c:pt idx="173">
                  <c:v>-152.03462979056604</c:v>
                </c:pt>
                <c:pt idx="174">
                  <c:v>-160.44111006164249</c:v>
                </c:pt>
                <c:pt idx="175">
                  <c:v>-167.0738584349169</c:v>
                </c:pt>
                <c:pt idx="176">
                  <c:v>-171.75234308916509</c:v>
                </c:pt>
                <c:pt idx="177">
                  <c:v>-174.27342077964101</c:v>
                </c:pt>
                <c:pt idx="178">
                  <c:v>-174.40808823505699</c:v>
                </c:pt>
                <c:pt idx="179">
                  <c:v>-171.89889097390324</c:v>
                </c:pt>
                <c:pt idx="180">
                  <c:v>-166.45625257333219</c:v>
                </c:pt>
                <c:pt idx="181">
                  <c:v>-157.76424319206069</c:v>
                </c:pt>
                <c:pt idx="182">
                  <c:v>-145.48713476126923</c:v>
                </c:pt>
                <c:pt idx="183">
                  <c:v>-129.30199418327851</c:v>
                </c:pt>
                <c:pt idx="184">
                  <c:v>-108.97585502646821</c:v>
                </c:pt>
                <c:pt idx="185">
                  <c:v>-84.554764000009015</c:v>
                </c:pt>
                <c:pt idx="186">
                  <c:v>-56.824741300839818</c:v>
                </c:pt>
                <c:pt idx="187">
                  <c:v>-28.433574561197247</c:v>
                </c:pt>
                <c:pt idx="188">
                  <c:v>-6.252286953141132</c:v>
                </c:pt>
                <c:pt idx="189">
                  <c:v>-4.6893562037245715E-3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26080"/>
        <c:axId val="81736064"/>
      </c:scatterChart>
      <c:valAx>
        <c:axId val="81726080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736064"/>
        <c:crosses val="autoZero"/>
        <c:crossBetween val="midCat"/>
        <c:majorUnit val="1"/>
        <c:minorUnit val="0.25"/>
      </c:valAx>
      <c:valAx>
        <c:axId val="81736064"/>
        <c:scaling>
          <c:orientation val="minMax"/>
          <c:max val="1100"/>
          <c:min val="0"/>
        </c:scaling>
        <c:delete val="0"/>
        <c:axPos val="l"/>
        <c:majorGridlines>
          <c:spPr>
            <a:ln w="34925" cap="flat" cmpd="sng" algn="ctr">
              <a:solidFill>
                <a:schemeClr val="bg1">
                  <a:alpha val="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1600"/>
            </a:pPr>
            <a:endParaRPr lang="de-DE"/>
          </a:p>
        </c:txPr>
        <c:crossAx val="81726080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Tabelle2!$N$104</c:f>
              <c:strCache>
                <c:ptCount val="1"/>
                <c:pt idx="0">
                  <c:v>Höhe (°)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rgbClr val="FFC000"/>
              </a:solidFill>
              <a:ln w="9525">
                <a:solidFill>
                  <a:schemeClr val="accent1">
                    <a:shade val="95000"/>
                    <a:satMod val="105000"/>
                  </a:schemeClr>
                </a:solidFill>
              </a:ln>
              <a:effectLst/>
            </c:spPr>
          </c:marker>
          <c:dPt>
            <c:idx val="116"/>
            <c:bubble3D val="0"/>
          </c:dPt>
          <c:dPt>
            <c:idx val="241"/>
            <c:marker>
              <c:symbol val="circle"/>
              <c:size val="10"/>
              <c:spPr>
                <a:solidFill>
                  <a:srgbClr val="FFC000"/>
                </a:solidFill>
                <a:ln w="9525">
                  <a:solidFill>
                    <a:schemeClr val="accent1">
                      <a:shade val="95000"/>
                      <a:satMod val="105000"/>
                    </a:schemeClr>
                  </a:solidFill>
                </a:ln>
                <a:effectLst>
                  <a:glow rad="228600">
                    <a:schemeClr val="accent6">
                      <a:satMod val="175000"/>
                      <a:alpha val="40000"/>
                    </a:schemeClr>
                  </a:glow>
                </a:effectLst>
              </c:spPr>
            </c:marker>
            <c:bubble3D val="0"/>
            <c:spPr>
              <a:ln w="31750" cap="rnd">
                <a:noFill/>
                <a:round/>
              </a:ln>
              <a:effectLst>
                <a:glow rad="228600">
                  <a:schemeClr val="accent6">
                    <a:satMod val="175000"/>
                    <a:alpha val="40000"/>
                  </a:schemeClr>
                </a:glow>
              </a:effectLst>
            </c:spPr>
          </c:dPt>
          <c:xVal>
            <c:numRef>
              <c:f>(Tabelle2!$M$105:$M$345,Tabelle2!$M$347:$M$348)</c:f>
              <c:numCache>
                <c:formatCode>0</c:formatCode>
                <c:ptCount val="243"/>
                <c:pt idx="0">
                  <c:v>1.6340353083125397E-2</c:v>
                </c:pt>
                <c:pt idx="1">
                  <c:v>1.6338887843744698</c:v>
                </c:pt>
                <c:pt idx="2">
                  <c:v>3.2668993177534582</c:v>
                </c:pt>
                <c:pt idx="3">
                  <c:v>4.8981583130632762</c:v>
                </c:pt>
                <c:pt idx="4">
                  <c:v>6.5268023505966664</c:v>
                </c:pt>
                <c:pt idx="5">
                  <c:v>8.151982661908443</c:v>
                </c:pt>
                <c:pt idx="6">
                  <c:v>9.7728697378526039</c:v>
                </c:pt>
                <c:pt idx="7">
                  <c:v>11.388657708451863</c:v>
                </c:pt>
                <c:pt idx="8">
                  <c:v>12.998568447415273</c:v>
                </c:pt>
                <c:pt idx="9">
                  <c:v>14.601855360153241</c:v>
                </c:pt>
                <c:pt idx="10">
                  <c:v>16.197806820905463</c:v>
                </c:pt>
                <c:pt idx="11">
                  <c:v>17.785749231840299</c:v>
                </c:pt>
                <c:pt idx="12">
                  <c:v>19.365049684500107</c:v>
                </c:pt>
                <c:pt idx="13">
                  <c:v>19.365049684500107</c:v>
                </c:pt>
                <c:pt idx="14">
                  <c:v>22.495409623865651</c:v>
                </c:pt>
                <c:pt idx="15">
                  <c:v>24.04542493601269</c:v>
                </c:pt>
                <c:pt idx="16">
                  <c:v>25.584712387609599</c:v>
                </c:pt>
                <c:pt idx="17">
                  <c:v>27.112868076408041</c:v>
                </c:pt>
                <c:pt idx="18">
                  <c:v>28.629536221942043</c:v>
                </c:pt>
                <c:pt idx="19">
                  <c:v>30.13440908383399</c:v>
                </c:pt>
                <c:pt idx="20">
                  <c:v>31.627226561928584</c:v>
                </c:pt>
                <c:pt idx="21">
                  <c:v>33.107775507979653</c:v>
                </c:pt>
                <c:pt idx="22">
                  <c:v>34.575888780315509</c:v>
                </c:pt>
                <c:pt idx="23">
                  <c:v>36.031444073829157</c:v>
                </c:pt>
                <c:pt idx="24">
                  <c:v>37.474362557861319</c:v>
                </c:pt>
                <c:pt idx="25">
                  <c:v>38.904607354134335</c:v>
                </c:pt>
                <c:pt idx="26">
                  <c:v>40.322181885949732</c:v>
                </c:pt>
                <c:pt idx="27">
                  <c:v>41.727128128469126</c:v>
                </c:pt>
                <c:pt idx="28">
                  <c:v>43.119524788146414</c:v>
                </c:pt>
                <c:pt idx="29">
                  <c:v>44.499485437360597</c:v>
                </c:pt>
                <c:pt idx="30">
                  <c:v>45.867156628091799</c:v>
                </c:pt>
                <c:pt idx="31">
                  <c:v>47.222716006161235</c:v>
                </c:pt>
                <c:pt idx="32">
                  <c:v>48.566370445190714</c:v>
                </c:pt>
                <c:pt idx="33">
                  <c:v>49.898354217076957</c:v>
                </c:pt>
                <c:pt idx="34">
                  <c:v>51.218927213474238</c:v>
                </c:pt>
                <c:pt idx="35">
                  <c:v>52.528373230570878</c:v>
                </c:pt>
                <c:pt idx="36">
                  <c:v>53.826998327359178</c:v>
                </c:pt>
                <c:pt idx="37">
                  <c:v>55.115129265657352</c:v>
                </c:pt>
                <c:pt idx="38">
                  <c:v>56.393112038360591</c:v>
                </c:pt>
                <c:pt idx="39">
                  <c:v>57.661310490780672</c:v>
                </c:pt>
                <c:pt idx="40">
                  <c:v>58.920105038488053</c:v>
                </c:pt>
                <c:pt idx="41">
                  <c:v>60.169891483789236</c:v>
                </c:pt>
                <c:pt idx="42">
                  <c:v>61.411079931855262</c:v>
                </c:pt>
                <c:pt idx="43">
                  <c:v>62.644093806552583</c:v>
                </c:pt>
                <c:pt idx="44">
                  <c:v>63.869368965209233</c:v>
                </c:pt>
                <c:pt idx="45">
                  <c:v>65.087352910861</c:v>
                </c:pt>
                <c:pt idx="46">
                  <c:v>66.298504099956574</c:v>
                </c:pt>
                <c:pt idx="47">
                  <c:v>67.503291343042022</c:v>
                </c:pt>
                <c:pt idx="48">
                  <c:v>68.702193295580415</c:v>
                </c:pt>
                <c:pt idx="49">
                  <c:v>69.895698035781336</c:v>
                </c:pt>
                <c:pt idx="50">
                  <c:v>71.084302726101555</c:v>
                </c:pt>
                <c:pt idx="51">
                  <c:v>72.268513354924536</c:v>
                </c:pt>
                <c:pt idx="52">
                  <c:v>73.448844554815921</c:v>
                </c:pt>
                <c:pt idx="53">
                  <c:v>74.625819493680041</c:v>
                </c:pt>
                <c:pt idx="54">
                  <c:v>75.799969835091346</c:v>
                </c:pt>
                <c:pt idx="55">
                  <c:v>76.971835764041202</c:v>
                </c:pt>
                <c:pt idx="56">
                  <c:v>78.141966074310233</c:v>
                </c:pt>
                <c:pt idx="57">
                  <c:v>79.310918313642958</c:v>
                </c:pt>
                <c:pt idx="58">
                  <c:v>80.479258982855271</c:v>
                </c:pt>
                <c:pt idx="59">
                  <c:v>81.647563784937347</c:v>
                </c:pt>
                <c:pt idx="60">
                  <c:v>82.816406226853786</c:v>
                </c:pt>
                <c:pt idx="61">
                  <c:v>83.986416422710889</c:v>
                </c:pt>
                <c:pt idx="62">
                  <c:v>85.158164535411672</c:v>
                </c:pt>
                <c:pt idx="63">
                  <c:v>86.332278116409626</c:v>
                </c:pt>
                <c:pt idx="64">
                  <c:v>87.509384074453067</c:v>
                </c:pt>
                <c:pt idx="65">
                  <c:v>88.690120826560474</c:v>
                </c:pt>
                <c:pt idx="66">
                  <c:v>89.87513877263379</c:v>
                </c:pt>
                <c:pt idx="67">
                  <c:v>91.065100780656209</c:v>
                </c:pt>
                <c:pt idx="68">
                  <c:v>92.260682675482897</c:v>
                </c:pt>
                <c:pt idx="69">
                  <c:v>93.462573723437899</c:v>
                </c:pt>
                <c:pt idx="70">
                  <c:v>94.671477103999862</c:v>
                </c:pt>
                <c:pt idx="71">
                  <c:v>95.888110358780835</c:v>
                </c:pt>
                <c:pt idx="72">
                  <c:v>97.113205806761712</c:v>
                </c:pt>
                <c:pt idx="73">
                  <c:v>98.347510913331263</c:v>
                </c:pt>
                <c:pt idx="74">
                  <c:v>99.591788599068508</c:v>
                </c:pt>
                <c:pt idx="75">
                  <c:v>100.8468174723981</c:v>
                </c:pt>
                <c:pt idx="76">
                  <c:v>102.11339196822399</c:v>
                </c:pt>
                <c:pt idx="77">
                  <c:v>103.39232237239804</c:v>
                </c:pt>
                <c:pt idx="78">
                  <c:v>104.68443470940301</c:v>
                </c:pt>
                <c:pt idx="79">
                  <c:v>105.99057046792386</c:v>
                </c:pt>
                <c:pt idx="80">
                  <c:v>107.31158613605295</c:v>
                </c:pt>
                <c:pt idx="81">
                  <c:v>108.64835251474243</c:v>
                </c:pt>
                <c:pt idx="82">
                  <c:v>110.00175377481001</c:v>
                </c:pt>
                <c:pt idx="83">
                  <c:v>111.37268621936467</c:v>
                </c:pt>
                <c:pt idx="84">
                  <c:v>112.76205671001767</c:v>
                </c:pt>
                <c:pt idx="85">
                  <c:v>114.17078071176513</c:v>
                </c:pt>
                <c:pt idx="86">
                  <c:v>115.59977990809371</c:v>
                </c:pt>
                <c:pt idx="87">
                  <c:v>117.04997933482616</c:v>
                </c:pt>
                <c:pt idx="88">
                  <c:v>118.52230397868101</c:v>
                </c:pt>
                <c:pt idx="89">
                  <c:v>120.01767478471271</c:v>
                </c:pt>
                <c:pt idx="90">
                  <c:v>121.53700401602229</c:v>
                </c:pt>
                <c:pt idx="91">
                  <c:v>123.08118990972308</c:v>
                </c:pt>
                <c:pt idx="92">
                  <c:v>124.65111057552946</c:v>
                </c:pt>
                <c:pt idx="93">
                  <c:v>126.24761708795462</c:v>
                </c:pt>
                <c:pt idx="94">
                  <c:v>127.87152573047651</c:v>
                </c:pt>
                <c:pt idx="95">
                  <c:v>129.52360936069383</c:v>
                </c:pt>
                <c:pt idx="96">
                  <c:v>131.20458788001102</c:v>
                </c:pt>
                <c:pt idx="97">
                  <c:v>132.91511781029615</c:v>
                </c:pt>
                <c:pt idx="98">
                  <c:v>134.65578100373443</c:v>
                </c:pt>
                <c:pt idx="99">
                  <c:v>136.42707254110582</c:v>
                </c:pt>
                <c:pt idx="100">
                  <c:v>138.22938790813359</c:v>
                </c:pt>
                <c:pt idx="101">
                  <c:v>140.06300957926908</c:v>
                </c:pt>
                <c:pt idx="102">
                  <c:v>141.9280931828618</c:v>
                </c:pt>
                <c:pt idx="103">
                  <c:v>143.82465347018308</c:v>
                </c:pt>
                <c:pt idx="104">
                  <c:v>145.75255036178964</c:v>
                </c:pt>
                <c:pt idx="105">
                  <c:v>147.71147539617266</c:v>
                </c:pt>
                <c:pt idx="106">
                  <c:v>149.70093895483512</c:v>
                </c:pt>
                <c:pt idx="107">
                  <c:v>151.72025868158445</c:v>
                </c:pt>
                <c:pt idx="108">
                  <c:v>153.76854954807837</c:v>
                </c:pt>
                <c:pt idx="109">
                  <c:v>155.8447160383615</c:v>
                </c:pt>
                <c:pt idx="110">
                  <c:v>157.94744692807063</c:v>
                </c:pt>
                <c:pt idx="111">
                  <c:v>160.07521311523914</c:v>
                </c:pt>
                <c:pt idx="112">
                  <c:v>162.22626891607891</c:v>
                </c:pt>
                <c:pt idx="113">
                  <c:v>164.39865716882954</c:v>
                </c:pt>
                <c:pt idx="114">
                  <c:v>166.59021839155784</c:v>
                </c:pt>
                <c:pt idx="115">
                  <c:v>168.79860411755831</c:v>
                </c:pt>
                <c:pt idx="116">
                  <c:v>171.02129438893235</c:v>
                </c:pt>
                <c:pt idx="117">
                  <c:v>173.25561923154629</c:v>
                </c:pt>
                <c:pt idx="118">
                  <c:v>175.49878377139513</c:v>
                </c:pt>
                <c:pt idx="119">
                  <c:v>177.74789649345087</c:v>
                </c:pt>
                <c:pt idx="120">
                  <c:v>179.99977473315417</c:v>
                </c:pt>
                <c:pt idx="121">
                  <c:v>182.25210350654913</c:v>
                </c:pt>
                <c:pt idx="122">
                  <c:v>184.50121622860487</c:v>
                </c:pt>
                <c:pt idx="123">
                  <c:v>186.74438076845371</c:v>
                </c:pt>
                <c:pt idx="124">
                  <c:v>188.97870561106765</c:v>
                </c:pt>
                <c:pt idx="125">
                  <c:v>191.20139588244169</c:v>
                </c:pt>
                <c:pt idx="126">
                  <c:v>193.40978160844216</c:v>
                </c:pt>
                <c:pt idx="127">
                  <c:v>195.60134283117046</c:v>
                </c:pt>
                <c:pt idx="128">
                  <c:v>197.77373108392109</c:v>
                </c:pt>
                <c:pt idx="129">
                  <c:v>199.92478688476086</c:v>
                </c:pt>
                <c:pt idx="130">
                  <c:v>202.05255307192937</c:v>
                </c:pt>
                <c:pt idx="131">
                  <c:v>204.1552839616385</c:v>
                </c:pt>
                <c:pt idx="132">
                  <c:v>206.23145045192163</c:v>
                </c:pt>
                <c:pt idx="133">
                  <c:v>208.27974131841555</c:v>
                </c:pt>
                <c:pt idx="134">
                  <c:v>210.29906104516488</c:v>
                </c:pt>
                <c:pt idx="135">
                  <c:v>212.28852460382734</c:v>
                </c:pt>
                <c:pt idx="136">
                  <c:v>214.24744963821036</c:v>
                </c:pt>
                <c:pt idx="137">
                  <c:v>216.17534652981692</c:v>
                </c:pt>
                <c:pt idx="138">
                  <c:v>218.0719068171382</c:v>
                </c:pt>
                <c:pt idx="139">
                  <c:v>219.93699042073092</c:v>
                </c:pt>
                <c:pt idx="140">
                  <c:v>221.77061209186641</c:v>
                </c:pt>
                <c:pt idx="141">
                  <c:v>223.57292745889418</c:v>
                </c:pt>
                <c:pt idx="142">
                  <c:v>225.34421899626557</c:v>
                </c:pt>
                <c:pt idx="143">
                  <c:v>227.08488218970385</c:v>
                </c:pt>
                <c:pt idx="144">
                  <c:v>228.79541211998898</c:v>
                </c:pt>
                <c:pt idx="145">
                  <c:v>230.47639063930617</c:v>
                </c:pt>
                <c:pt idx="146">
                  <c:v>232.12847426952351</c:v>
                </c:pt>
                <c:pt idx="147">
                  <c:v>233.75238291204539</c:v>
                </c:pt>
                <c:pt idx="148">
                  <c:v>235.34888942447054</c:v>
                </c:pt>
                <c:pt idx="149">
                  <c:v>236.91881009027691</c:v>
                </c:pt>
                <c:pt idx="150">
                  <c:v>238.46299598397769</c:v>
                </c:pt>
                <c:pt idx="151">
                  <c:v>239.98232521528729</c:v>
                </c:pt>
                <c:pt idx="152">
                  <c:v>241.47769602131899</c:v>
                </c:pt>
                <c:pt idx="153">
                  <c:v>242.95002066517384</c:v>
                </c:pt>
                <c:pt idx="154">
                  <c:v>244.40022009190631</c:v>
                </c:pt>
                <c:pt idx="155">
                  <c:v>245.82921928823487</c:v>
                </c:pt>
                <c:pt idx="156">
                  <c:v>247.23794328998233</c:v>
                </c:pt>
                <c:pt idx="157">
                  <c:v>248.62731378063535</c:v>
                </c:pt>
                <c:pt idx="158">
                  <c:v>249.99824622518997</c:v>
                </c:pt>
                <c:pt idx="159">
                  <c:v>251.35164748525756</c:v>
                </c:pt>
                <c:pt idx="160">
                  <c:v>252.68841386394706</c:v>
                </c:pt>
                <c:pt idx="161">
                  <c:v>254.00942953207615</c:v>
                </c:pt>
                <c:pt idx="162">
                  <c:v>255.31556529059699</c:v>
                </c:pt>
                <c:pt idx="163">
                  <c:v>256.60767762760196</c:v>
                </c:pt>
                <c:pt idx="164">
                  <c:v>257.88660803177595</c:v>
                </c:pt>
                <c:pt idx="165">
                  <c:v>259.15318252760187</c:v>
                </c:pt>
                <c:pt idx="166">
                  <c:v>260.40821140093152</c:v>
                </c:pt>
                <c:pt idx="167">
                  <c:v>261.65248908666877</c:v>
                </c:pt>
                <c:pt idx="168">
                  <c:v>262.8867941932383</c:v>
                </c:pt>
                <c:pt idx="169">
                  <c:v>264.11188964121914</c:v>
                </c:pt>
                <c:pt idx="170">
                  <c:v>265.32852289600015</c:v>
                </c:pt>
                <c:pt idx="171">
                  <c:v>266.53742627656214</c:v>
                </c:pt>
                <c:pt idx="172">
                  <c:v>267.73931732451706</c:v>
                </c:pt>
                <c:pt idx="173">
                  <c:v>268.93489921934378</c:v>
                </c:pt>
                <c:pt idx="174">
                  <c:v>270.12486122736618</c:v>
                </c:pt>
                <c:pt idx="175">
                  <c:v>271.30987917343953</c:v>
                </c:pt>
                <c:pt idx="176">
                  <c:v>272.49061592554699</c:v>
                </c:pt>
                <c:pt idx="177">
                  <c:v>273.66772188359039</c:v>
                </c:pt>
                <c:pt idx="178">
                  <c:v>274.84183546458837</c:v>
                </c:pt>
                <c:pt idx="179">
                  <c:v>276.01358357728907</c:v>
                </c:pt>
                <c:pt idx="180">
                  <c:v>277.18346514724658</c:v>
                </c:pt>
                <c:pt idx="181">
                  <c:v>278.35243621506265</c:v>
                </c:pt>
                <c:pt idx="182">
                  <c:v>279.5207410171447</c:v>
                </c:pt>
                <c:pt idx="183">
                  <c:v>280.68908168635704</c:v>
                </c:pt>
                <c:pt idx="184">
                  <c:v>281.85803392568971</c:v>
                </c:pt>
                <c:pt idx="185">
                  <c:v>283.0281642359588</c:v>
                </c:pt>
                <c:pt idx="186">
                  <c:v>284.2000301649087</c:v>
                </c:pt>
                <c:pt idx="187">
                  <c:v>285.37418050631993</c:v>
                </c:pt>
                <c:pt idx="188">
                  <c:v>286.55115544518412</c:v>
                </c:pt>
                <c:pt idx="189">
                  <c:v>287.73148664507545</c:v>
                </c:pt>
                <c:pt idx="190">
                  <c:v>288.91569727389845</c:v>
                </c:pt>
                <c:pt idx="191">
                  <c:v>290.10430196421868</c:v>
                </c:pt>
                <c:pt idx="192">
                  <c:v>291.29780670441954</c:v>
                </c:pt>
                <c:pt idx="193">
                  <c:v>292.49670865695799</c:v>
                </c:pt>
                <c:pt idx="194">
                  <c:v>293.70149590004337</c:v>
                </c:pt>
                <c:pt idx="195">
                  <c:v>294.912647089139</c:v>
                </c:pt>
                <c:pt idx="196">
                  <c:v>296.13063103479078</c:v>
                </c:pt>
                <c:pt idx="197">
                  <c:v>297.35590619344742</c:v>
                </c:pt>
                <c:pt idx="198">
                  <c:v>298.58892006814477</c:v>
                </c:pt>
                <c:pt idx="199">
                  <c:v>299.83010851621071</c:v>
                </c:pt>
                <c:pt idx="200">
                  <c:v>301.07989496151197</c:v>
                </c:pt>
                <c:pt idx="201">
                  <c:v>302.33868950921936</c:v>
                </c:pt>
                <c:pt idx="202">
                  <c:v>303.60688796163942</c:v>
                </c:pt>
                <c:pt idx="203">
                  <c:v>304.88487073434266</c:v>
                </c:pt>
                <c:pt idx="204">
                  <c:v>306.17300167264079</c:v>
                </c:pt>
                <c:pt idx="205">
                  <c:v>307.47162676942912</c:v>
                </c:pt>
                <c:pt idx="206">
                  <c:v>308.78107278652578</c:v>
                </c:pt>
                <c:pt idx="207">
                  <c:v>310.10164578292301</c:v>
                </c:pt>
                <c:pt idx="208">
                  <c:v>311.43362955480927</c:v>
                </c:pt>
                <c:pt idx="209">
                  <c:v>312.77728399383875</c:v>
                </c:pt>
                <c:pt idx="210">
                  <c:v>314.13284337190822</c:v>
                </c:pt>
                <c:pt idx="211">
                  <c:v>315.50051456263941</c:v>
                </c:pt>
                <c:pt idx="212">
                  <c:v>316.88047521185359</c:v>
                </c:pt>
                <c:pt idx="213">
                  <c:v>318.27287187153087</c:v>
                </c:pt>
                <c:pt idx="214">
                  <c:v>319.67781811405024</c:v>
                </c:pt>
                <c:pt idx="215">
                  <c:v>321.09539264586567</c:v>
                </c:pt>
                <c:pt idx="216">
                  <c:v>322.52563744213876</c:v>
                </c:pt>
                <c:pt idx="217">
                  <c:v>323.96855592617084</c:v>
                </c:pt>
                <c:pt idx="218">
                  <c:v>325.42411121968451</c:v>
                </c:pt>
                <c:pt idx="219">
                  <c:v>326.89222449202032</c:v>
                </c:pt>
                <c:pt idx="220">
                  <c:v>328.37277343807142</c:v>
                </c:pt>
                <c:pt idx="221">
                  <c:v>329.86559091616601</c:v>
                </c:pt>
                <c:pt idx="222">
                  <c:v>331.37046377805797</c:v>
                </c:pt>
                <c:pt idx="223">
                  <c:v>332.88713192359194</c:v>
                </c:pt>
                <c:pt idx="224">
                  <c:v>334.41528761239039</c:v>
                </c:pt>
                <c:pt idx="225">
                  <c:v>335.95457506398731</c:v>
                </c:pt>
                <c:pt idx="226">
                  <c:v>337.50459037613439</c:v>
                </c:pt>
                <c:pt idx="227">
                  <c:v>339.06488178848622</c:v>
                </c:pt>
                <c:pt idx="228">
                  <c:v>340.63495031549991</c:v>
                </c:pt>
                <c:pt idx="229">
                  <c:v>342.21425076815967</c:v>
                </c:pt>
                <c:pt idx="230">
                  <c:v>343.80219317909456</c:v>
                </c:pt>
                <c:pt idx="231">
                  <c:v>345.39814463984681</c:v>
                </c:pt>
                <c:pt idx="232">
                  <c:v>347.00143155258473</c:v>
                </c:pt>
                <c:pt idx="233">
                  <c:v>348.61134229154811</c:v>
                </c:pt>
                <c:pt idx="234">
                  <c:v>350.2271302621474</c:v>
                </c:pt>
                <c:pt idx="235">
                  <c:v>351.84801733809155</c:v>
                </c:pt>
                <c:pt idx="236">
                  <c:v>353.47319764940335</c:v>
                </c:pt>
                <c:pt idx="237">
                  <c:v>355.10184168693672</c:v>
                </c:pt>
                <c:pt idx="238">
                  <c:v>356.73310068224652</c:v>
                </c:pt>
                <c:pt idx="239">
                  <c:v>358.36611121562555</c:v>
                </c:pt>
                <c:pt idx="240">
                  <c:v>359.99836596400348</c:v>
                </c:pt>
                <c:pt idx="241" formatCode="0.0">
                  <c:v>183.91932147086183</c:v>
                </c:pt>
              </c:numCache>
            </c:numRef>
          </c:xVal>
          <c:yVal>
            <c:numRef>
              <c:f>(Tabelle2!$N$105:$N$345,Tabelle2!$N$347:$N$348)</c:f>
              <c:numCache>
                <c:formatCode>0.0</c:formatCode>
                <c:ptCount val="243"/>
                <c:pt idx="0">
                  <c:v>-25.970420754890135</c:v>
                </c:pt>
                <c:pt idx="1">
                  <c:v>-25.957362991592259</c:v>
                </c:pt>
                <c:pt idx="2">
                  <c:v>-25.918203418384945</c:v>
                </c:pt>
                <c:pt idx="3">
                  <c:v>-25.852996140600794</c:v>
                </c:pt>
                <c:pt idx="4">
                  <c:v>-25.761828807690158</c:v>
                </c:pt>
                <c:pt idx="5">
                  <c:v>-25.644823400605166</c:v>
                </c:pt>
                <c:pt idx="6">
                  <c:v>-25.502135516220925</c:v>
                </c:pt>
                <c:pt idx="7">
                  <c:v>-25.333953465080814</c:v>
                </c:pt>
                <c:pt idx="8">
                  <c:v>-25.140497195170092</c:v>
                </c:pt>
                <c:pt idx="9">
                  <c:v>-24.92201705658033</c:v>
                </c:pt>
                <c:pt idx="10">
                  <c:v>-24.678792423727089</c:v>
                </c:pt>
                <c:pt idx="11">
                  <c:v>-24.411130193195337</c:v>
                </c:pt>
                <c:pt idx="12">
                  <c:v>-24.11936317629403</c:v>
                </c:pt>
                <c:pt idx="13">
                  <c:v>-24.11936317629403</c:v>
                </c:pt>
                <c:pt idx="14">
                  <c:v>-23.46496537817378</c:v>
                </c:pt>
                <c:pt idx="15">
                  <c:v>-23.103114246746259</c:v>
                </c:pt>
                <c:pt idx="16">
                  <c:v>-22.718713992067642</c:v>
                </c:pt>
                <c:pt idx="17">
                  <c:v>-22.312200580762347</c:v>
                </c:pt>
                <c:pt idx="18">
                  <c:v>-21.884025134357337</c:v>
                </c:pt>
                <c:pt idx="19">
                  <c:v>-21.434652122638646</c:v>
                </c:pt>
                <c:pt idx="20">
                  <c:v>-20.964557596223163</c:v>
                </c:pt>
                <c:pt idx="21">
                  <c:v>-20.474227471248014</c:v>
                </c:pt>
                <c:pt idx="22">
                  <c:v>-19.96415587742592</c:v>
                </c:pt>
                <c:pt idx="23">
                  <c:v>-19.434843579036947</c:v>
                </c:pt>
                <c:pt idx="24">
                  <c:v>-18.886796476762299</c:v>
                </c:pt>
                <c:pt idx="25">
                  <c:v>-18.32052419664938</c:v>
                </c:pt>
                <c:pt idx="26">
                  <c:v>-17.73653877095601</c:v>
                </c:pt>
                <c:pt idx="27">
                  <c:v>-17.13535341417936</c:v>
                </c:pt>
                <c:pt idx="28">
                  <c:v>-16.517481396248009</c:v>
                </c:pt>
                <c:pt idx="29">
                  <c:v>-15.883435013655193</c:v>
                </c:pt>
                <c:pt idx="30">
                  <c:v>-15.233724658244871</c:v>
                </c:pt>
                <c:pt idx="31">
                  <c:v>-14.568857982433689</c:v>
                </c:pt>
                <c:pt idx="32">
                  <c:v>-13.889339158856982</c:v>
                </c:pt>
                <c:pt idx="33">
                  <c:v>-13.195668231766401</c:v>
                </c:pt>
                <c:pt idx="34">
                  <c:v>-12.488340556970135</c:v>
                </c:pt>
                <c:pt idx="35">
                  <c:v>-11.767846326688151</c:v>
                </c:pt>
                <c:pt idx="36">
                  <c:v>-11.034670175384967</c:v>
                </c:pt>
                <c:pt idx="37">
                  <c:v>-10.289290862430166</c:v>
                </c:pt>
                <c:pt idx="38">
                  <c:v>-9.5321810273118786</c:v>
                </c:pt>
                <c:pt idx="39">
                  <c:v>-8.7638070130815713</c:v>
                </c:pt>
                <c:pt idx="40">
                  <c:v>-7.9846287537263674</c:v>
                </c:pt>
                <c:pt idx="41">
                  <c:v>-7.1950997212419203</c:v>
                </c:pt>
                <c:pt idx="42">
                  <c:v>-6.3956669283007628</c:v>
                </c:pt>
                <c:pt idx="43">
                  <c:v>-5.5867709825738254</c:v>
                </c:pt>
                <c:pt idx="44">
                  <c:v>-4.7688461889546296</c:v>
                </c:pt>
                <c:pt idx="45">
                  <c:v>-3.9423206961529105</c:v>
                </c:pt>
                <c:pt idx="46">
                  <c:v>-3.1076166843584545</c:v>
                </c:pt>
                <c:pt idx="47">
                  <c:v>-2.2651505909221963</c:v>
                </c:pt>
                <c:pt idx="48">
                  <c:v>-1.4153333712559364</c:v>
                </c:pt>
                <c:pt idx="49">
                  <c:v>-0.55857079240930241</c:v>
                </c:pt>
                <c:pt idx="50">
                  <c:v>0.30473624295993984</c:v>
                </c:pt>
                <c:pt idx="51">
                  <c:v>1.1741913442509493</c:v>
                </c:pt>
                <c:pt idx="52">
                  <c:v>2.0494022539993804</c:v>
                </c:pt>
                <c:pt idx="53">
                  <c:v>2.9299804439076049</c:v>
                </c:pt>
                <c:pt idx="54">
                  <c:v>3.815540687126969</c:v>
                </c:pt>
                <c:pt idx="55">
                  <c:v>4.7057006078687893</c:v>
                </c:pt>
                <c:pt idx="56">
                  <c:v>5.60008020920655</c:v>
                </c:pt>
                <c:pt idx="57">
                  <c:v>6.4983013797287583</c:v>
                </c:pt>
                <c:pt idx="58">
                  <c:v>7.3999873795116269</c:v>
                </c:pt>
                <c:pt idx="59">
                  <c:v>8.304762305703008</c:v>
                </c:pt>
                <c:pt idx="60">
                  <c:v>9.2122414506485626</c:v>
                </c:pt>
                <c:pt idx="61">
                  <c:v>10.12207616291157</c:v>
                </c:pt>
                <c:pt idx="62">
                  <c:v>11.033862379908536</c:v>
                </c:pt>
                <c:pt idx="63">
                  <c:v>11.947230883753731</c:v>
                </c:pt>
                <c:pt idx="64">
                  <c:v>12.861801228069094</c:v>
                </c:pt>
                <c:pt idx="65">
                  <c:v>13.777190166423317</c:v>
                </c:pt>
                <c:pt idx="66">
                  <c:v>14.693010971509514</c:v>
                </c:pt>
                <c:pt idx="67">
                  <c:v>15.608872731704201</c:v>
                </c:pt>
                <c:pt idx="68">
                  <c:v>16.524379624443696</c:v>
                </c:pt>
                <c:pt idx="69">
                  <c:v>17.439130165874182</c:v>
                </c:pt>
                <c:pt idx="70">
                  <c:v>18.352716436285423</c:v>
                </c:pt>
                <c:pt idx="71">
                  <c:v>19.26472328093076</c:v>
                </c:pt>
                <c:pt idx="72">
                  <c:v>20.174727485973406</c:v>
                </c:pt>
                <c:pt idx="73">
                  <c:v>21.082296929487377</c:v>
                </c:pt>
                <c:pt idx="74">
                  <c:v>21.986989707688092</c:v>
                </c:pt>
                <c:pt idx="75">
                  <c:v>22.888353236881894</c:v>
                </c:pt>
                <c:pt idx="76">
                  <c:v>23.785923332014367</c:v>
                </c:pt>
                <c:pt idx="77">
                  <c:v>24.679223263175846</c:v>
                </c:pt>
                <c:pt idx="78">
                  <c:v>25.567762792000192</c:v>
                </c:pt>
                <c:pt idx="79">
                  <c:v>26.451037190583765</c:v>
                </c:pt>
                <c:pt idx="80">
                  <c:v>27.328526246368305</c:v>
                </c:pt>
                <c:pt idx="81">
                  <c:v>28.199693257390674</c:v>
                </c:pt>
                <c:pt idx="82">
                  <c:v>29.063984023418094</c:v>
                </c:pt>
                <c:pt idx="83">
                  <c:v>29.920825839775759</c:v>
                </c:pt>
                <c:pt idx="84">
                  <c:v>30.76962650215069</c:v>
                </c:pt>
                <c:pt idx="85">
                  <c:v>31.609773332332978</c:v>
                </c:pt>
                <c:pt idx="86">
                  <c:v>32.440632236746545</c:v>
                </c:pt>
                <c:pt idx="87">
                  <c:v>33.261546811733233</c:v>
                </c:pt>
                <c:pt idx="88">
                  <c:v>34.07183751188844</c:v>
                </c:pt>
                <c:pt idx="89">
                  <c:v>34.870800900298221</c:v>
                </c:pt>
                <c:pt idx="90">
                  <c:v>35.657709002282175</c:v>
                </c:pt>
                <c:pt idx="91">
                  <c:v>36.431808787172315</c:v>
                </c:pt>
                <c:pt idx="92">
                  <c:v>37.192321805714478</c:v>
                </c:pt>
                <c:pt idx="93">
                  <c:v>37.938444013794729</c:v>
                </c:pt>
                <c:pt idx="94">
                  <c:v>38.669345816284107</c:v>
                </c:pt>
                <c:pt idx="95">
                  <c:v>39.384172367739652</c:v>
                </c:pt>
                <c:pt idx="96">
                  <c:v>40.082044169349913</c:v>
                </c:pt>
                <c:pt idx="97">
                  <c:v>40.762058003686207</c:v>
                </c:pt>
                <c:pt idx="98">
                  <c:v>41.423288250296409</c:v>
                </c:pt>
                <c:pt idx="99">
                  <c:v>42.064788625703635</c:v>
                </c:pt>
                <c:pt idx="100">
                  <c:v>42.685594390664718</c:v>
                </c:pt>
                <c:pt idx="101">
                  <c:v>43.284725065294055</c:v>
                </c:pt>
                <c:pt idx="102">
                  <c:v>43.861187688557514</c:v>
                </c:pt>
                <c:pt idx="103">
                  <c:v>44.413980652376971</c:v>
                </c:pt>
                <c:pt idx="104">
                  <c:v>44.942098131892351</c:v>
                </c:pt>
                <c:pt idx="105">
                  <c:v>45.444535122097811</c:v>
                </c:pt>
                <c:pt idx="106">
                  <c:v>45.92029307699616</c:v>
                </c:pt>
                <c:pt idx="107">
                  <c:v>46.3683861306409</c:v>
                </c:pt>
                <c:pt idx="108">
                  <c:v>46.787847860171063</c:v>
                </c:pt>
                <c:pt idx="109">
                  <c:v>47.177738529620505</c:v>
                </c:pt>
                <c:pt idx="110">
                  <c:v>47.537152730569652</c:v>
                </c:pt>
                <c:pt idx="111">
                  <c:v>47.865227312511195</c:v>
                </c:pt>
                <c:pt idx="112">
                  <c:v>48.16114947326696</c:v>
                </c:pt>
                <c:pt idx="113">
                  <c:v>48.424164859244286</c:v>
                </c:pt>
                <c:pt idx="114">
                  <c:v>48.653585508199797</c:v>
                </c:pt>
                <c:pt idx="115">
                  <c:v>48.848797454935628</c:v>
                </c:pt>
                <c:pt idx="116">
                  <c:v>49.00926781432802</c:v>
                </c:pt>
                <c:pt idx="117">
                  <c:v>49.134551157368911</c:v>
                </c:pt>
                <c:pt idx="118">
                  <c:v>49.224295005192531</c:v>
                </c:pt>
                <c:pt idx="119">
                  <c:v>49.278244283570032</c:v>
                </c:pt>
                <c:pt idx="120">
                  <c:v>49.296244605542483</c:v>
                </c:pt>
                <c:pt idx="121">
                  <c:v>49.278244283570032</c:v>
                </c:pt>
                <c:pt idx="122">
                  <c:v>49.224295005192531</c:v>
                </c:pt>
                <c:pt idx="123">
                  <c:v>49.134551157368911</c:v>
                </c:pt>
                <c:pt idx="124">
                  <c:v>49.00926781432802</c:v>
                </c:pt>
                <c:pt idx="125">
                  <c:v>48.848797454935628</c:v>
                </c:pt>
                <c:pt idx="126">
                  <c:v>48.653585508199797</c:v>
                </c:pt>
                <c:pt idx="127">
                  <c:v>48.424164859244286</c:v>
                </c:pt>
                <c:pt idx="128">
                  <c:v>48.16114947326696</c:v>
                </c:pt>
                <c:pt idx="129">
                  <c:v>47.865227312511195</c:v>
                </c:pt>
                <c:pt idx="130">
                  <c:v>47.537152730569652</c:v>
                </c:pt>
                <c:pt idx="131">
                  <c:v>47.177738529620505</c:v>
                </c:pt>
                <c:pt idx="132">
                  <c:v>46.787847860171063</c:v>
                </c:pt>
                <c:pt idx="133">
                  <c:v>46.3683861306409</c:v>
                </c:pt>
                <c:pt idx="134">
                  <c:v>45.92029307699616</c:v>
                </c:pt>
                <c:pt idx="135">
                  <c:v>45.444535122097811</c:v>
                </c:pt>
                <c:pt idx="136">
                  <c:v>44.942098131892351</c:v>
                </c:pt>
                <c:pt idx="137">
                  <c:v>44.413980652376971</c:v>
                </c:pt>
                <c:pt idx="138">
                  <c:v>43.861187688557514</c:v>
                </c:pt>
                <c:pt idx="139">
                  <c:v>43.284725065294055</c:v>
                </c:pt>
                <c:pt idx="140">
                  <c:v>42.685594390664718</c:v>
                </c:pt>
                <c:pt idx="141">
                  <c:v>42.064788625703635</c:v>
                </c:pt>
                <c:pt idx="142">
                  <c:v>41.423288250296409</c:v>
                </c:pt>
                <c:pt idx="143">
                  <c:v>40.762058003686207</c:v>
                </c:pt>
                <c:pt idx="144">
                  <c:v>40.082044169349913</c:v>
                </c:pt>
                <c:pt idx="145">
                  <c:v>39.384172367739652</c:v>
                </c:pt>
                <c:pt idx="146">
                  <c:v>38.669345816284107</c:v>
                </c:pt>
                <c:pt idx="147">
                  <c:v>37.938444013794729</c:v>
                </c:pt>
                <c:pt idx="148">
                  <c:v>37.192321805714478</c:v>
                </c:pt>
                <c:pt idx="149">
                  <c:v>36.431808787172315</c:v>
                </c:pt>
                <c:pt idx="150">
                  <c:v>35.657709002282175</c:v>
                </c:pt>
                <c:pt idx="151">
                  <c:v>34.870800900298221</c:v>
                </c:pt>
                <c:pt idx="152">
                  <c:v>34.07183751188844</c:v>
                </c:pt>
                <c:pt idx="153">
                  <c:v>33.261546811733233</c:v>
                </c:pt>
                <c:pt idx="154">
                  <c:v>32.440632236746545</c:v>
                </c:pt>
                <c:pt idx="155">
                  <c:v>31.609773332332978</c:v>
                </c:pt>
                <c:pt idx="156">
                  <c:v>30.76962650215069</c:v>
                </c:pt>
                <c:pt idx="157">
                  <c:v>29.920825839775759</c:v>
                </c:pt>
                <c:pt idx="158">
                  <c:v>29.063984023418094</c:v>
                </c:pt>
                <c:pt idx="159">
                  <c:v>28.199693257390674</c:v>
                </c:pt>
                <c:pt idx="160">
                  <c:v>27.328526246368305</c:v>
                </c:pt>
                <c:pt idx="161">
                  <c:v>26.451037190583754</c:v>
                </c:pt>
                <c:pt idx="162">
                  <c:v>25.567762792000199</c:v>
                </c:pt>
                <c:pt idx="163">
                  <c:v>24.679223263175835</c:v>
                </c:pt>
                <c:pt idx="164">
                  <c:v>23.785923332014381</c:v>
                </c:pt>
                <c:pt idx="165">
                  <c:v>22.888353236881894</c:v>
                </c:pt>
                <c:pt idx="166">
                  <c:v>21.986989707688075</c:v>
                </c:pt>
                <c:pt idx="167">
                  <c:v>21.082296929487381</c:v>
                </c:pt>
                <c:pt idx="168">
                  <c:v>20.174727485973399</c:v>
                </c:pt>
                <c:pt idx="169">
                  <c:v>19.264723280930774</c:v>
                </c:pt>
                <c:pt idx="170">
                  <c:v>18.352716436285423</c:v>
                </c:pt>
                <c:pt idx="171">
                  <c:v>17.439130165874168</c:v>
                </c:pt>
                <c:pt idx="172">
                  <c:v>16.524379624443711</c:v>
                </c:pt>
                <c:pt idx="173">
                  <c:v>15.608872731704194</c:v>
                </c:pt>
                <c:pt idx="174">
                  <c:v>14.693010971509532</c:v>
                </c:pt>
                <c:pt idx="175">
                  <c:v>13.777190166423317</c:v>
                </c:pt>
                <c:pt idx="176">
                  <c:v>12.86180122806908</c:v>
                </c:pt>
                <c:pt idx="177">
                  <c:v>11.947230883753738</c:v>
                </c:pt>
                <c:pt idx="178">
                  <c:v>11.033862379908522</c:v>
                </c:pt>
                <c:pt idx="179">
                  <c:v>10.122076162911586</c:v>
                </c:pt>
                <c:pt idx="180">
                  <c:v>9.2123414098199312</c:v>
                </c:pt>
                <c:pt idx="181">
                  <c:v>8.3047623057029849</c:v>
                </c:pt>
                <c:pt idx="182">
                  <c:v>7.3999873795116331</c:v>
                </c:pt>
                <c:pt idx="183">
                  <c:v>6.4983013797287503</c:v>
                </c:pt>
                <c:pt idx="184">
                  <c:v>5.6000802092065722</c:v>
                </c:pt>
                <c:pt idx="185">
                  <c:v>4.7057006078687893</c:v>
                </c:pt>
                <c:pt idx="186">
                  <c:v>3.8155406871269539</c:v>
                </c:pt>
                <c:pt idx="187">
                  <c:v>2.9299804439076191</c:v>
                </c:pt>
                <c:pt idx="188">
                  <c:v>2.0494022539993719</c:v>
                </c:pt>
                <c:pt idx="189">
                  <c:v>1.1741913442509637</c:v>
                </c:pt>
                <c:pt idx="190">
                  <c:v>0.30473624295993984</c:v>
                </c:pt>
                <c:pt idx="191">
                  <c:v>-0.55857079240931673</c:v>
                </c:pt>
                <c:pt idx="192">
                  <c:v>-1.4153333712559284</c:v>
                </c:pt>
                <c:pt idx="193">
                  <c:v>-2.2651505909222012</c:v>
                </c:pt>
                <c:pt idx="194">
                  <c:v>-3.1076166843584403</c:v>
                </c:pt>
                <c:pt idx="195">
                  <c:v>-3.9423206961529105</c:v>
                </c:pt>
                <c:pt idx="196">
                  <c:v>-4.7688461889546447</c:v>
                </c:pt>
                <c:pt idx="197">
                  <c:v>-5.5867709825738254</c:v>
                </c:pt>
                <c:pt idx="198">
                  <c:v>-6.3956669283007797</c:v>
                </c:pt>
                <c:pt idx="199">
                  <c:v>-7.195099721241907</c:v>
                </c:pt>
                <c:pt idx="200">
                  <c:v>-7.9846287537263674</c:v>
                </c:pt>
                <c:pt idx="201">
                  <c:v>-8.7638070130815837</c:v>
                </c:pt>
                <c:pt idx="202">
                  <c:v>-9.5321810273118786</c:v>
                </c:pt>
                <c:pt idx="203">
                  <c:v>-10.289290862430166</c:v>
                </c:pt>
                <c:pt idx="204">
                  <c:v>-11.034670175384955</c:v>
                </c:pt>
                <c:pt idx="205">
                  <c:v>-11.767846326688151</c:v>
                </c:pt>
                <c:pt idx="206">
                  <c:v>-12.488340556970158</c:v>
                </c:pt>
                <c:pt idx="207">
                  <c:v>-13.195668231766401</c:v>
                </c:pt>
                <c:pt idx="208">
                  <c:v>-13.889339158856982</c:v>
                </c:pt>
                <c:pt idx="209">
                  <c:v>-14.568857982433681</c:v>
                </c:pt>
                <c:pt idx="210">
                  <c:v>-15.233724658244871</c:v>
                </c:pt>
                <c:pt idx="211">
                  <c:v>-15.883435013655198</c:v>
                </c:pt>
                <c:pt idx="212">
                  <c:v>-16.517481396248009</c:v>
                </c:pt>
                <c:pt idx="213">
                  <c:v>-17.13535341417936</c:v>
                </c:pt>
                <c:pt idx="214">
                  <c:v>-17.736538770956006</c:v>
                </c:pt>
                <c:pt idx="215">
                  <c:v>-18.32052419664938</c:v>
                </c:pt>
                <c:pt idx="216">
                  <c:v>-18.886796476762314</c:v>
                </c:pt>
                <c:pt idx="217">
                  <c:v>-19.434843579036947</c:v>
                </c:pt>
                <c:pt idx="218">
                  <c:v>-19.96415587742592</c:v>
                </c:pt>
                <c:pt idx="219">
                  <c:v>-20.474227471248007</c:v>
                </c:pt>
                <c:pt idx="220">
                  <c:v>-20.964557596223163</c:v>
                </c:pt>
                <c:pt idx="221">
                  <c:v>-21.434652122638663</c:v>
                </c:pt>
                <c:pt idx="222">
                  <c:v>-21.884025134357337</c:v>
                </c:pt>
                <c:pt idx="223">
                  <c:v>-22.312200580762347</c:v>
                </c:pt>
                <c:pt idx="224">
                  <c:v>-22.718713992067634</c:v>
                </c:pt>
                <c:pt idx="225">
                  <c:v>-23.103114246746259</c:v>
                </c:pt>
                <c:pt idx="226">
                  <c:v>-23.464965378173787</c:v>
                </c:pt>
                <c:pt idx="227">
                  <c:v>-23.80384840600026</c:v>
                </c:pt>
                <c:pt idx="228">
                  <c:v>-24.11936317629403</c:v>
                </c:pt>
                <c:pt idx="229">
                  <c:v>-24.41113019319533</c:v>
                </c:pt>
                <c:pt idx="230">
                  <c:v>-24.678792423727089</c:v>
                </c:pt>
                <c:pt idx="231">
                  <c:v>-24.922017056580334</c:v>
                </c:pt>
                <c:pt idx="232">
                  <c:v>-25.140497195170092</c:v>
                </c:pt>
                <c:pt idx="233">
                  <c:v>-25.333953465080814</c:v>
                </c:pt>
                <c:pt idx="234">
                  <c:v>-25.502135516220925</c:v>
                </c:pt>
                <c:pt idx="235">
                  <c:v>-25.644823400605166</c:v>
                </c:pt>
                <c:pt idx="236">
                  <c:v>-25.761828807690158</c:v>
                </c:pt>
                <c:pt idx="237">
                  <c:v>-25.852996140600794</c:v>
                </c:pt>
                <c:pt idx="238">
                  <c:v>-25.918203418384945</c:v>
                </c:pt>
                <c:pt idx="239">
                  <c:v>-25.957362991592259</c:v>
                </c:pt>
                <c:pt idx="240">
                  <c:v>-25.970422047883588</c:v>
                </c:pt>
                <c:pt idx="241">
                  <c:v>49.241705886764784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06272"/>
        <c:axId val="70007808"/>
      </c:scatterChart>
      <c:valAx>
        <c:axId val="70006272"/>
        <c:scaling>
          <c:orientation val="minMax"/>
          <c:max val="36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007808"/>
        <c:crosses val="autoZero"/>
        <c:crossBetween val="midCat"/>
        <c:majorUnit val="10"/>
        <c:minorUnit val="1"/>
      </c:valAx>
      <c:valAx>
        <c:axId val="70007808"/>
        <c:scaling>
          <c:orientation val="minMax"/>
          <c:max val="90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00627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Tabelle2!$T$104</c:f>
              <c:strCache>
                <c:ptCount val="1"/>
                <c:pt idx="0">
                  <c:v>W/m2 (nur positive Werte)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Tabelle2!$S$105:$S$345</c:f>
              <c:numCache>
                <c:formatCode>General</c:formatCode>
                <c:ptCount val="241"/>
                <c:pt idx="0">
                  <c:v>1E-3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1.2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4.7</c:v>
                </c:pt>
                <c:pt idx="48">
                  <c:v>4.8</c:v>
                </c:pt>
                <c:pt idx="49">
                  <c:v>4.9000000000000004</c:v>
                </c:pt>
                <c:pt idx="50">
                  <c:v>5</c:v>
                </c:pt>
                <c:pt idx="51">
                  <c:v>5.0999999999999996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5.9999989999999999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8.1999999999999993</c:v>
                </c:pt>
                <c:pt idx="83">
                  <c:v>8.3000000000000007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8.6999999999999993</c:v>
                </c:pt>
                <c:pt idx="88">
                  <c:v>8.8000000000000007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9.1999999999999993</c:v>
                </c:pt>
                <c:pt idx="93">
                  <c:v>9.3000000000000007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9.6999999999999993</c:v>
                </c:pt>
                <c:pt idx="98">
                  <c:v>9.8000000000000007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10.199999999999999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11.99999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16.100000000000001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16.5</c:v>
                </c:pt>
                <c:pt idx="166">
                  <c:v>16.600000000000001</c:v>
                </c:pt>
                <c:pt idx="167">
                  <c:v>16.7</c:v>
                </c:pt>
                <c:pt idx="168">
                  <c:v>16.8</c:v>
                </c:pt>
                <c:pt idx="169">
                  <c:v>16.899999999999999</c:v>
                </c:pt>
                <c:pt idx="170">
                  <c:v>17</c:v>
                </c:pt>
                <c:pt idx="171">
                  <c:v>17.100000000000001</c:v>
                </c:pt>
                <c:pt idx="172">
                  <c:v>17.2</c:v>
                </c:pt>
                <c:pt idx="173">
                  <c:v>17.3</c:v>
                </c:pt>
                <c:pt idx="174">
                  <c:v>17.399999999999999</c:v>
                </c:pt>
                <c:pt idx="175">
                  <c:v>17.5</c:v>
                </c:pt>
                <c:pt idx="176">
                  <c:v>17.600000000000001</c:v>
                </c:pt>
                <c:pt idx="177">
                  <c:v>17.7</c:v>
                </c:pt>
                <c:pt idx="178">
                  <c:v>17.8</c:v>
                </c:pt>
                <c:pt idx="179">
                  <c:v>17.899999999999999</c:v>
                </c:pt>
                <c:pt idx="180">
                  <c:v>17.99999</c:v>
                </c:pt>
                <c:pt idx="181">
                  <c:v>18.100000000000001</c:v>
                </c:pt>
                <c:pt idx="182">
                  <c:v>18.2</c:v>
                </c:pt>
                <c:pt idx="183">
                  <c:v>18.3</c:v>
                </c:pt>
                <c:pt idx="184">
                  <c:v>18.399999999999999</c:v>
                </c:pt>
                <c:pt idx="185">
                  <c:v>18.5</c:v>
                </c:pt>
                <c:pt idx="186">
                  <c:v>18.600000000000001</c:v>
                </c:pt>
                <c:pt idx="187">
                  <c:v>18.7</c:v>
                </c:pt>
                <c:pt idx="188">
                  <c:v>18.8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</c:v>
                </c:pt>
                <c:pt idx="193">
                  <c:v>19.3</c:v>
                </c:pt>
                <c:pt idx="194">
                  <c:v>19.399999999999999</c:v>
                </c:pt>
                <c:pt idx="195">
                  <c:v>19.5</c:v>
                </c:pt>
                <c:pt idx="196">
                  <c:v>19.600000000000001</c:v>
                </c:pt>
                <c:pt idx="197">
                  <c:v>19.7</c:v>
                </c:pt>
                <c:pt idx="198">
                  <c:v>19.8</c:v>
                </c:pt>
                <c:pt idx="199">
                  <c:v>19.899999999999999</c:v>
                </c:pt>
                <c:pt idx="200">
                  <c:v>20</c:v>
                </c:pt>
                <c:pt idx="201">
                  <c:v>20.100000000000001</c:v>
                </c:pt>
                <c:pt idx="202">
                  <c:v>20.2</c:v>
                </c:pt>
                <c:pt idx="203">
                  <c:v>20.3</c:v>
                </c:pt>
                <c:pt idx="204">
                  <c:v>20.399999999999999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  <c:pt idx="215">
                  <c:v>21.5</c:v>
                </c:pt>
                <c:pt idx="216">
                  <c:v>21.6</c:v>
                </c:pt>
                <c:pt idx="217">
                  <c:v>21.7</c:v>
                </c:pt>
                <c:pt idx="218">
                  <c:v>21.8</c:v>
                </c:pt>
                <c:pt idx="219">
                  <c:v>21.9</c:v>
                </c:pt>
                <c:pt idx="220">
                  <c:v>22</c:v>
                </c:pt>
                <c:pt idx="221">
                  <c:v>22.1</c:v>
                </c:pt>
                <c:pt idx="222">
                  <c:v>22.2</c:v>
                </c:pt>
                <c:pt idx="223">
                  <c:v>22.3</c:v>
                </c:pt>
                <c:pt idx="224">
                  <c:v>22.4</c:v>
                </c:pt>
                <c:pt idx="225">
                  <c:v>22.5</c:v>
                </c:pt>
                <c:pt idx="226">
                  <c:v>22.6</c:v>
                </c:pt>
                <c:pt idx="227">
                  <c:v>22.7</c:v>
                </c:pt>
                <c:pt idx="228">
                  <c:v>22.8</c:v>
                </c:pt>
                <c:pt idx="229">
                  <c:v>22.9</c:v>
                </c:pt>
                <c:pt idx="230">
                  <c:v>23</c:v>
                </c:pt>
                <c:pt idx="231">
                  <c:v>23.1</c:v>
                </c:pt>
                <c:pt idx="232">
                  <c:v>23.2</c:v>
                </c:pt>
                <c:pt idx="233">
                  <c:v>23.3</c:v>
                </c:pt>
                <c:pt idx="234">
                  <c:v>23.4</c:v>
                </c:pt>
                <c:pt idx="235">
                  <c:v>23.5</c:v>
                </c:pt>
                <c:pt idx="236">
                  <c:v>23.6</c:v>
                </c:pt>
                <c:pt idx="237">
                  <c:v>23.7</c:v>
                </c:pt>
                <c:pt idx="238">
                  <c:v>23.8</c:v>
                </c:pt>
                <c:pt idx="239">
                  <c:v>23.9</c:v>
                </c:pt>
                <c:pt idx="240">
                  <c:v>23.9999</c:v>
                </c:pt>
              </c:numCache>
            </c:numRef>
          </c:xVal>
          <c:yVal>
            <c:numRef>
              <c:f>Tabelle2!$T$105:$T$345</c:f>
              <c:numCache>
                <c:formatCode>0</c:formatCode>
                <c:ptCount val="2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4.059587003656772E-5</c:v>
                </c:pt>
                <c:pt idx="51">
                  <c:v>0.21558808638979299</c:v>
                </c:pt>
                <c:pt idx="52">
                  <c:v>1.7720691369390955</c:v>
                </c:pt>
                <c:pt idx="53">
                  <c:v>5.2532718429862806</c:v>
                </c:pt>
                <c:pt idx="54">
                  <c:v>10.58338070333002</c:v>
                </c:pt>
                <c:pt idx="55">
                  <c:v>17.529114198738142</c:v>
                </c:pt>
                <c:pt idx="56">
                  <c:v>25.854710905730165</c:v>
                </c:pt>
                <c:pt idx="57">
                  <c:v>35.355741970656091</c:v>
                </c:pt>
                <c:pt idx="58">
                  <c:v>45.861505129135097</c:v>
                </c:pt>
                <c:pt idx="59">
                  <c:v>57.230183538030253</c:v>
                </c:pt>
                <c:pt idx="60">
                  <c:v>69.343075815012384</c:v>
                </c:pt>
                <c:pt idx="61">
                  <c:v>82.100346104521563</c:v>
                </c:pt>
                <c:pt idx="62">
                  <c:v>95.415906721483395</c:v>
                </c:pt>
                <c:pt idx="63">
                  <c:v>109.21566793836553</c:v>
                </c:pt>
                <c:pt idx="64">
                  <c:v>123.43461409538287</c:v>
                </c:pt>
                <c:pt idx="65">
                  <c:v>138.01515639364084</c:v>
                </c:pt>
                <c:pt idx="66">
                  <c:v>152.90576092368255</c:v>
                </c:pt>
                <c:pt idx="67">
                  <c:v>168.05987819715995</c:v>
                </c:pt>
                <c:pt idx="68">
                  <c:v>183.43510109819707</c:v>
                </c:pt>
                <c:pt idx="69">
                  <c:v>198.99249707966993</c:v>
                </c:pt>
                <c:pt idx="70">
                  <c:v>214.69607434359941</c:v>
                </c:pt>
                <c:pt idx="71">
                  <c:v>230.51235191523318</c:v>
                </c:pt>
                <c:pt idx="72">
                  <c:v>246.41001095838865</c:v>
                </c:pt>
                <c:pt idx="73">
                  <c:v>262.35961014276705</c:v>
                </c:pt>
                <c:pt idx="74">
                  <c:v>278.33335191191674</c:v>
                </c:pt>
                <c:pt idx="75">
                  <c:v>294.30488950703034</c:v>
                </c:pt>
                <c:pt idx="76">
                  <c:v>310.24916685777305</c:v>
                </c:pt>
                <c:pt idx="77">
                  <c:v>326.14228515768571</c:v>
                </c:pt>
                <c:pt idx="78">
                  <c:v>341.96139124250908</c:v>
                </c:pt>
                <c:pt idx="79">
                  <c:v>357.68458388911557</c:v>
                </c:pt>
                <c:pt idx="80">
                  <c:v>373.29083492622044</c:v>
                </c:pt>
                <c:pt idx="81">
                  <c:v>388.75992265108539</c:v>
                </c:pt>
                <c:pt idx="82">
                  <c:v>404.07237551983161</c:v>
                </c:pt>
                <c:pt idx="83">
                  <c:v>419.20942445309595</c:v>
                </c:pt>
                <c:pt idx="84">
                  <c:v>434.15296239633426</c:v>
                </c:pt>
                <c:pt idx="85">
                  <c:v>448.88551001215467</c:v>
                </c:pt>
                <c:pt idx="86">
                  <c:v>463.39018657370292</c:v>
                </c:pt>
                <c:pt idx="87">
                  <c:v>477.65068528321996</c:v>
                </c:pt>
                <c:pt idx="88">
                  <c:v>491.65125236609407</c:v>
                </c:pt>
                <c:pt idx="89">
                  <c:v>505.37666939393426</c:v>
                </c:pt>
                <c:pt idx="90">
                  <c:v>518.81223837503148</c:v>
                </c:pt>
                <c:pt idx="91">
                  <c:v>531.94376922059507</c:v>
                </c:pt>
                <c:pt idx="92">
                  <c:v>544.75756925328017</c:v>
                </c:pt>
                <c:pt idx="93">
                  <c:v>557.24043447289739</c:v>
                </c:pt>
                <c:pt idx="94">
                  <c:v>569.37964233470996</c:v>
                </c:pt>
                <c:pt idx="95">
                  <c:v>581.16294582973455</c:v>
                </c:pt>
                <c:pt idx="96">
                  <c:v>592.57856868514295</c:v>
                </c:pt>
                <c:pt idx="97">
                  <c:v>603.61520152716241</c:v>
                </c:pt>
                <c:pt idx="98">
                  <c:v>614.26199886950656</c:v>
                </c:pt>
                <c:pt idx="99">
                  <c:v>624.5085768079698</c:v>
                </c:pt>
                <c:pt idx="100">
                  <c:v>634.34501131690581</c:v>
                </c:pt>
                <c:pt idx="101">
                  <c:v>643.76183705623475</c:v>
                </c:pt>
                <c:pt idx="102">
                  <c:v>652.75004660881916</c:v>
                </c:pt>
                <c:pt idx="103">
                  <c:v>661.30109007769204</c:v>
                </c:pt>
                <c:pt idx="104">
                  <c:v>669.40687498102091</c:v>
                </c:pt>
                <c:pt idx="105">
                  <c:v>677.0597663900237</c:v>
                </c:pt>
                <c:pt idx="106">
                  <c:v>684.25258726143647</c:v>
                </c:pt>
                <c:pt idx="107">
                  <c:v>690.97861892178298</c:v>
                </c:pt>
                <c:pt idx="108">
                  <c:v>697.23160166566163</c:v>
                </c:pt>
                <c:pt idx="109">
                  <c:v>703.00573543465566</c:v>
                </c:pt>
                <c:pt idx="110">
                  <c:v>708.29568054741026</c:v>
                </c:pt>
                <c:pt idx="111">
                  <c:v>713.0965584549125</c:v>
                </c:pt>
                <c:pt idx="112">
                  <c:v>717.40395249817061</c:v>
                </c:pt>
                <c:pt idx="113">
                  <c:v>721.21390864832938</c:v>
                </c:pt>
                <c:pt idx="114">
                  <c:v>724.52293621185049</c:v>
                </c:pt>
                <c:pt idx="115">
                  <c:v>727.32800848575187</c:v>
                </c:pt>
                <c:pt idx="116">
                  <c:v>729.62656335006909</c:v>
                </c:pt>
                <c:pt idx="117">
                  <c:v>731.41650378672568</c:v>
                </c:pt>
                <c:pt idx="118">
                  <c:v>732.69619831587147</c:v>
                </c:pt>
                <c:pt idx="119">
                  <c:v>733.46448134252739</c:v>
                </c:pt>
                <c:pt idx="120">
                  <c:v>733.72065340548488</c:v>
                </c:pt>
                <c:pt idx="121">
                  <c:v>733.46448134252739</c:v>
                </c:pt>
                <c:pt idx="122">
                  <c:v>732.69619831587147</c:v>
                </c:pt>
                <c:pt idx="123">
                  <c:v>731.41650378672568</c:v>
                </c:pt>
                <c:pt idx="124">
                  <c:v>729.62656335006909</c:v>
                </c:pt>
                <c:pt idx="125">
                  <c:v>727.32800848575187</c:v>
                </c:pt>
                <c:pt idx="126">
                  <c:v>724.52293621185049</c:v>
                </c:pt>
                <c:pt idx="127">
                  <c:v>721.21390864832938</c:v>
                </c:pt>
                <c:pt idx="128">
                  <c:v>717.40395249817061</c:v>
                </c:pt>
                <c:pt idx="129">
                  <c:v>713.0965584549125</c:v>
                </c:pt>
                <c:pt idx="130">
                  <c:v>708.29568054741026</c:v>
                </c:pt>
                <c:pt idx="131">
                  <c:v>703.00573543465566</c:v>
                </c:pt>
                <c:pt idx="132">
                  <c:v>697.23160166566163</c:v>
                </c:pt>
                <c:pt idx="133">
                  <c:v>690.97861892178298</c:v>
                </c:pt>
                <c:pt idx="134">
                  <c:v>684.25258726143647</c:v>
                </c:pt>
                <c:pt idx="135">
                  <c:v>677.0597663900237</c:v>
                </c:pt>
                <c:pt idx="136">
                  <c:v>669.40687498102091</c:v>
                </c:pt>
                <c:pt idx="137">
                  <c:v>661.30109007769204</c:v>
                </c:pt>
                <c:pt idx="138">
                  <c:v>652.75004660881916</c:v>
                </c:pt>
                <c:pt idx="139">
                  <c:v>643.76183705623475</c:v>
                </c:pt>
                <c:pt idx="140">
                  <c:v>634.34501131690581</c:v>
                </c:pt>
                <c:pt idx="141">
                  <c:v>624.5085768079698</c:v>
                </c:pt>
                <c:pt idx="142">
                  <c:v>614.26199886950656</c:v>
                </c:pt>
                <c:pt idx="143">
                  <c:v>603.61520152716241</c:v>
                </c:pt>
                <c:pt idx="144">
                  <c:v>592.57856868514295</c:v>
                </c:pt>
                <c:pt idx="145">
                  <c:v>581.16294582973455</c:v>
                </c:pt>
                <c:pt idx="146">
                  <c:v>569.37964233470996</c:v>
                </c:pt>
                <c:pt idx="147">
                  <c:v>557.24043447289739</c:v>
                </c:pt>
                <c:pt idx="148">
                  <c:v>544.75756925328017</c:v>
                </c:pt>
                <c:pt idx="149">
                  <c:v>531.94376922059507</c:v>
                </c:pt>
                <c:pt idx="150">
                  <c:v>518.81223837503148</c:v>
                </c:pt>
                <c:pt idx="151">
                  <c:v>505.37666939393426</c:v>
                </c:pt>
                <c:pt idx="152">
                  <c:v>491.65125236609407</c:v>
                </c:pt>
                <c:pt idx="153">
                  <c:v>477.65068528321996</c:v>
                </c:pt>
                <c:pt idx="154">
                  <c:v>463.39018657370292</c:v>
                </c:pt>
                <c:pt idx="155">
                  <c:v>448.88551001215467</c:v>
                </c:pt>
                <c:pt idx="156">
                  <c:v>434.15296239633426</c:v>
                </c:pt>
                <c:pt idx="157">
                  <c:v>419.20942445309595</c:v>
                </c:pt>
                <c:pt idx="158">
                  <c:v>404.07237551983161</c:v>
                </c:pt>
                <c:pt idx="159">
                  <c:v>388.75992265108539</c:v>
                </c:pt>
                <c:pt idx="160">
                  <c:v>373.29083492622044</c:v>
                </c:pt>
                <c:pt idx="161">
                  <c:v>357.6845838891154</c:v>
                </c:pt>
                <c:pt idx="162">
                  <c:v>341.96139124250931</c:v>
                </c:pt>
                <c:pt idx="163">
                  <c:v>326.14228515768554</c:v>
                </c:pt>
                <c:pt idx="164">
                  <c:v>310.24916685777333</c:v>
                </c:pt>
                <c:pt idx="165">
                  <c:v>294.30488950703034</c:v>
                </c:pt>
                <c:pt idx="166">
                  <c:v>278.3333519119164</c:v>
                </c:pt>
                <c:pt idx="167">
                  <c:v>262.35961014276717</c:v>
                </c:pt>
                <c:pt idx="168">
                  <c:v>246.41001095838851</c:v>
                </c:pt>
                <c:pt idx="169">
                  <c:v>230.51235191523341</c:v>
                </c:pt>
                <c:pt idx="170">
                  <c:v>214.69607434359941</c:v>
                </c:pt>
                <c:pt idx="171">
                  <c:v>198.9924970796697</c:v>
                </c:pt>
                <c:pt idx="172">
                  <c:v>183.43510109819729</c:v>
                </c:pt>
                <c:pt idx="173">
                  <c:v>168.0598781971598</c:v>
                </c:pt>
                <c:pt idx="174">
                  <c:v>152.90576092368286</c:v>
                </c:pt>
                <c:pt idx="175">
                  <c:v>138.01515639364084</c:v>
                </c:pt>
                <c:pt idx="176">
                  <c:v>123.43461409538264</c:v>
                </c:pt>
                <c:pt idx="177">
                  <c:v>109.21566793836564</c:v>
                </c:pt>
                <c:pt idx="178">
                  <c:v>95.415906721483154</c:v>
                </c:pt>
                <c:pt idx="179">
                  <c:v>82.100346104521805</c:v>
                </c:pt>
                <c:pt idx="180">
                  <c:v>69.34444536898792</c:v>
                </c:pt>
                <c:pt idx="181">
                  <c:v>57.230183538029934</c:v>
                </c:pt>
                <c:pt idx="182">
                  <c:v>45.861505129135161</c:v>
                </c:pt>
                <c:pt idx="183">
                  <c:v>35.355741970655991</c:v>
                </c:pt>
                <c:pt idx="184">
                  <c:v>25.854710905730382</c:v>
                </c:pt>
                <c:pt idx="185">
                  <c:v>17.529114198738142</c:v>
                </c:pt>
                <c:pt idx="186">
                  <c:v>10.583380703329912</c:v>
                </c:pt>
                <c:pt idx="187">
                  <c:v>5.2532718429863499</c:v>
                </c:pt>
                <c:pt idx="188">
                  <c:v>1.7720691369390709</c:v>
                </c:pt>
                <c:pt idx="189">
                  <c:v>0.21558808638980426</c:v>
                </c:pt>
                <c:pt idx="190">
                  <c:v>4.059587003656772E-5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035712"/>
        <c:axId val="83501440"/>
      </c:scatterChart>
      <c:valAx>
        <c:axId val="70035712"/>
        <c:scaling>
          <c:orientation val="minMax"/>
          <c:max val="2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3501440"/>
        <c:crosses val="autoZero"/>
        <c:crossBetween val="midCat"/>
        <c:majorUnit val="1"/>
        <c:minorUnit val="0.25"/>
      </c:valAx>
      <c:valAx>
        <c:axId val="83501440"/>
        <c:scaling>
          <c:orientation val="minMax"/>
          <c:max val="1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003571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.png"/><Relationship Id="rId7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hart" Target="../charts/chart4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28864</xdr:colOff>
      <xdr:row>14</xdr:row>
      <xdr:rowOff>99293</xdr:rowOff>
    </xdr:from>
    <xdr:to>
      <xdr:col>29</xdr:col>
      <xdr:colOff>328468</xdr:colOff>
      <xdr:row>30</xdr:row>
      <xdr:rowOff>158753</xdr:rowOff>
    </xdr:to>
    <xdr:graphicFrame macro="">
      <xdr:nvGraphicFramePr>
        <xdr:cNvPr id="37" name="Diagramm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268014</xdr:colOff>
      <xdr:row>23</xdr:row>
      <xdr:rowOff>62205</xdr:rowOff>
    </xdr:from>
    <xdr:to>
      <xdr:col>29</xdr:col>
      <xdr:colOff>112423</xdr:colOff>
      <xdr:row>23</xdr:row>
      <xdr:rowOff>77644</xdr:rowOff>
    </xdr:to>
    <xdr:cxnSp macro="">
      <xdr:nvCxnSpPr>
        <xdr:cNvPr id="50" name="Gerade Verbindung 49"/>
        <xdr:cNvCxnSpPr/>
      </xdr:nvCxnSpPr>
      <xdr:spPr>
        <a:xfrm>
          <a:off x="10277923" y="4495660"/>
          <a:ext cx="12936955" cy="15439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544972</xdr:colOff>
      <xdr:row>6</xdr:row>
      <xdr:rowOff>266700</xdr:rowOff>
    </xdr:from>
    <xdr:ext cx="3836171" cy="1651000"/>
    <xdr:pic>
      <xdr:nvPicPr>
        <xdr:cNvPr id="60" name="Grafik 5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23572" y="1924050"/>
          <a:ext cx="3836171" cy="1651000"/>
        </a:xfrm>
        <a:prstGeom prst="rect">
          <a:avLst/>
        </a:prstGeom>
      </xdr:spPr>
    </xdr:pic>
    <xdr:clientData/>
  </xdr:oneCellAnchor>
  <xdr:twoCellAnchor>
    <xdr:from>
      <xdr:col>13</xdr:col>
      <xdr:colOff>230910</xdr:colOff>
      <xdr:row>16</xdr:row>
      <xdr:rowOff>138546</xdr:rowOff>
    </xdr:from>
    <xdr:to>
      <xdr:col>29</xdr:col>
      <xdr:colOff>245341</xdr:colOff>
      <xdr:row>30</xdr:row>
      <xdr:rowOff>129887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565980</xdr:colOff>
      <xdr:row>28</xdr:row>
      <xdr:rowOff>106907</xdr:rowOff>
    </xdr:from>
    <xdr:to>
      <xdr:col>25</xdr:col>
      <xdr:colOff>148359</xdr:colOff>
      <xdr:row>30</xdr:row>
      <xdr:rowOff>75624</xdr:rowOff>
    </xdr:to>
    <xdr:sp macro="" textlink="">
      <xdr:nvSpPr>
        <xdr:cNvPr id="15" name="Textfeld 14"/>
        <xdr:cNvSpPr txBox="1"/>
      </xdr:nvSpPr>
      <xdr:spPr>
        <a:xfrm>
          <a:off x="22511580" y="8888957"/>
          <a:ext cx="382479" cy="578317"/>
        </a:xfrm>
        <a:prstGeom prst="rect">
          <a:avLst/>
        </a:prstGeom>
        <a:solidFill>
          <a:schemeClr val="bg1">
            <a:lumMod val="75000"/>
            <a:alpha val="7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800"/>
            <a:t>W</a:t>
          </a:r>
        </a:p>
      </xdr:txBody>
    </xdr:sp>
    <xdr:clientData/>
  </xdr:twoCellAnchor>
  <xdr:twoCellAnchor>
    <xdr:from>
      <xdr:col>20</xdr:col>
      <xdr:colOff>209549</xdr:colOff>
      <xdr:row>28</xdr:row>
      <xdr:rowOff>177333</xdr:rowOff>
    </xdr:from>
    <xdr:to>
      <xdr:col>20</xdr:col>
      <xdr:colOff>628650</xdr:colOff>
      <xdr:row>30</xdr:row>
      <xdr:rowOff>76200</xdr:rowOff>
    </xdr:to>
    <xdr:sp macro="" textlink="">
      <xdr:nvSpPr>
        <xdr:cNvPr id="16" name="Textfeld 15"/>
        <xdr:cNvSpPr txBox="1"/>
      </xdr:nvSpPr>
      <xdr:spPr>
        <a:xfrm>
          <a:off x="19488149" y="8540283"/>
          <a:ext cx="419101" cy="508467"/>
        </a:xfrm>
        <a:prstGeom prst="rect">
          <a:avLst/>
        </a:prstGeom>
        <a:solidFill>
          <a:schemeClr val="bg1">
            <a:lumMod val="75000"/>
            <a:alpha val="7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800"/>
            <a:t>S</a:t>
          </a:r>
        </a:p>
      </xdr:txBody>
    </xdr:sp>
    <xdr:clientData/>
  </xdr:twoCellAnchor>
  <xdr:twoCellAnchor>
    <xdr:from>
      <xdr:col>28</xdr:col>
      <xdr:colOff>528458</xdr:colOff>
      <xdr:row>28</xdr:row>
      <xdr:rowOff>127689</xdr:rowOff>
    </xdr:from>
    <xdr:to>
      <xdr:col>29</xdr:col>
      <xdr:colOff>139700</xdr:colOff>
      <xdr:row>30</xdr:row>
      <xdr:rowOff>96406</xdr:rowOff>
    </xdr:to>
    <xdr:sp macro="" textlink="">
      <xdr:nvSpPr>
        <xdr:cNvPr id="17" name="Textfeld 16"/>
        <xdr:cNvSpPr txBox="1"/>
      </xdr:nvSpPr>
      <xdr:spPr>
        <a:xfrm>
          <a:off x="21786526" y="5626212"/>
          <a:ext cx="376129" cy="416103"/>
        </a:xfrm>
        <a:prstGeom prst="rect">
          <a:avLst/>
        </a:prstGeom>
        <a:solidFill>
          <a:schemeClr val="bg1">
            <a:lumMod val="75000"/>
            <a:alpha val="7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800"/>
            <a:t>N</a:t>
          </a:r>
        </a:p>
      </xdr:txBody>
    </xdr:sp>
    <xdr:clientData/>
  </xdr:twoCellAnchor>
  <xdr:twoCellAnchor>
    <xdr:from>
      <xdr:col>15</xdr:col>
      <xdr:colOff>1305466</xdr:colOff>
      <xdr:row>28</xdr:row>
      <xdr:rowOff>127687</xdr:rowOff>
    </xdr:from>
    <xdr:to>
      <xdr:col>16</xdr:col>
      <xdr:colOff>309995</xdr:colOff>
      <xdr:row>30</xdr:row>
      <xdr:rowOff>96404</xdr:rowOff>
    </xdr:to>
    <xdr:sp macro="" textlink="">
      <xdr:nvSpPr>
        <xdr:cNvPr id="48" name="Textfeld 47"/>
        <xdr:cNvSpPr txBox="1"/>
      </xdr:nvSpPr>
      <xdr:spPr>
        <a:xfrm>
          <a:off x="16259716" y="8490637"/>
          <a:ext cx="376129" cy="578317"/>
        </a:xfrm>
        <a:prstGeom prst="rect">
          <a:avLst/>
        </a:prstGeom>
        <a:solidFill>
          <a:schemeClr val="bg1">
            <a:lumMod val="75000"/>
            <a:alpha val="7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800"/>
            <a:t>O</a:t>
          </a:r>
        </a:p>
      </xdr:txBody>
    </xdr:sp>
    <xdr:clientData/>
  </xdr:twoCellAnchor>
  <xdr:twoCellAnchor>
    <xdr:from>
      <xdr:col>13</xdr:col>
      <xdr:colOff>76200</xdr:colOff>
      <xdr:row>32</xdr:row>
      <xdr:rowOff>171450</xdr:rowOff>
    </xdr:from>
    <xdr:to>
      <xdr:col>30</xdr:col>
      <xdr:colOff>19050</xdr:colOff>
      <xdr:row>46</xdr:row>
      <xdr:rowOff>0</xdr:rowOff>
    </xdr:to>
    <xdr:graphicFrame macro="">
      <xdr:nvGraphicFramePr>
        <xdr:cNvPr id="21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387025</xdr:colOff>
      <xdr:row>28</xdr:row>
      <xdr:rowOff>64187</xdr:rowOff>
    </xdr:from>
    <xdr:to>
      <xdr:col>13</xdr:col>
      <xdr:colOff>763154</xdr:colOff>
      <xdr:row>30</xdr:row>
      <xdr:rowOff>32904</xdr:rowOff>
    </xdr:to>
    <xdr:sp macro="" textlink="">
      <xdr:nvSpPr>
        <xdr:cNvPr id="18" name="Textfeld 17"/>
        <xdr:cNvSpPr txBox="1"/>
      </xdr:nvSpPr>
      <xdr:spPr>
        <a:xfrm>
          <a:off x="13074325" y="8427137"/>
          <a:ext cx="376129" cy="578317"/>
        </a:xfrm>
        <a:prstGeom prst="rect">
          <a:avLst/>
        </a:prstGeom>
        <a:solidFill>
          <a:schemeClr val="bg1">
            <a:lumMod val="75000"/>
            <a:alpha val="74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de-DE" sz="1800"/>
            <a:t>N</a:t>
          </a:r>
        </a:p>
      </xdr:txBody>
    </xdr:sp>
    <xdr:clientData/>
  </xdr:twoCellAnchor>
  <xdr:twoCellAnchor editAs="oneCell">
    <xdr:from>
      <xdr:col>1</xdr:col>
      <xdr:colOff>12025</xdr:colOff>
      <xdr:row>1</xdr:row>
      <xdr:rowOff>57150</xdr:rowOff>
    </xdr:from>
    <xdr:to>
      <xdr:col>5</xdr:col>
      <xdr:colOff>533400</xdr:colOff>
      <xdr:row>10</xdr:row>
      <xdr:rowOff>304800</xdr:rowOff>
    </xdr:to>
    <xdr:pic>
      <xdr:nvPicPr>
        <xdr:cNvPr id="22" name="Grafik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325" y="247650"/>
          <a:ext cx="5150525" cy="30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55</xdr:row>
      <xdr:rowOff>19050</xdr:rowOff>
    </xdr:from>
    <xdr:to>
      <xdr:col>29</xdr:col>
      <xdr:colOff>457200</xdr:colOff>
      <xdr:row>72</xdr:row>
      <xdr:rowOff>228600</xdr:rowOff>
    </xdr:to>
    <xdr:graphicFrame macro="">
      <xdr:nvGraphicFramePr>
        <xdr:cNvPr id="52" name="Diagramm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20</xdr:col>
      <xdr:colOff>39913</xdr:colOff>
      <xdr:row>23</xdr:row>
      <xdr:rowOff>67128</xdr:rowOff>
    </xdr:from>
    <xdr:ext cx="3797300" cy="200025"/>
    <xdr:pic>
      <xdr:nvPicPr>
        <xdr:cNvPr id="23" name="Grafik 22" descr="h \, = \, \arcsin(\cos(\delta) \cos(\tau) \cos(\varphi) + \sin(\delta) \sin(\varphi))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2306" y="5550807"/>
          <a:ext cx="37973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18</xdr:col>
      <xdr:colOff>626488</xdr:colOff>
      <xdr:row>11</xdr:row>
      <xdr:rowOff>95250</xdr:rowOff>
    </xdr:from>
    <xdr:ext cx="3627558" cy="1543477"/>
    <xdr:pic>
      <xdr:nvPicPr>
        <xdr:cNvPr id="24" name="Grafik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614631" y="2979964"/>
          <a:ext cx="3627558" cy="1543477"/>
        </a:xfrm>
        <a:prstGeom prst="rect">
          <a:avLst/>
        </a:prstGeom>
      </xdr:spPr>
    </xdr:pic>
    <xdr:clientData/>
  </xdr:oneCellAnchor>
  <xdr:twoCellAnchor>
    <xdr:from>
      <xdr:col>20</xdr:col>
      <xdr:colOff>66221</xdr:colOff>
      <xdr:row>36</xdr:row>
      <xdr:rowOff>139967</xdr:rowOff>
    </xdr:from>
    <xdr:to>
      <xdr:col>24</xdr:col>
      <xdr:colOff>243590</xdr:colOff>
      <xdr:row>38</xdr:row>
      <xdr:rowOff>108857</xdr:rowOff>
    </xdr:to>
    <xdr:pic>
      <xdr:nvPicPr>
        <xdr:cNvPr id="36" name="Grafik 3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1971" y="8807717"/>
          <a:ext cx="2599440" cy="431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315963</xdr:colOff>
      <xdr:row>64</xdr:row>
      <xdr:rowOff>0</xdr:rowOff>
    </xdr:from>
    <xdr:to>
      <xdr:col>29</xdr:col>
      <xdr:colOff>201614</xdr:colOff>
      <xdr:row>69</xdr:row>
      <xdr:rowOff>236416</xdr:rowOff>
    </xdr:to>
    <xdr:sp macro="" textlink="">
      <xdr:nvSpPr>
        <xdr:cNvPr id="39" name="Rechteck 38"/>
        <xdr:cNvSpPr/>
      </xdr:nvSpPr>
      <xdr:spPr>
        <a:xfrm rot="10800000" flipV="1">
          <a:off x="735063" y="13735050"/>
          <a:ext cx="19411901" cy="1474666"/>
        </a:xfrm>
        <a:prstGeom prst="rect">
          <a:avLst/>
        </a:prstGeom>
        <a:gradFill flip="none" rotWithShape="1">
          <a:gsLst>
            <a:gs pos="0">
              <a:srgbClr val="000082">
                <a:alpha val="7000"/>
                <a:lumMod val="0"/>
              </a:srgbClr>
            </a:gs>
            <a:gs pos="0">
              <a:srgbClr val="66008F">
                <a:alpha val="0"/>
              </a:srgbClr>
            </a:gs>
            <a:gs pos="100000">
              <a:srgbClr val="002060"/>
            </a:gs>
            <a:gs pos="100000">
              <a:srgbClr val="FF0000"/>
            </a:gs>
            <a:gs pos="100000">
              <a:srgbClr val="FF8200"/>
            </a:gs>
          </a:gsLst>
          <a:lin ang="5400000" scaled="1"/>
          <a:tileRect/>
        </a:gra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332372</xdr:colOff>
      <xdr:row>64</xdr:row>
      <xdr:rowOff>62301</xdr:rowOff>
    </xdr:from>
    <xdr:to>
      <xdr:col>29</xdr:col>
      <xdr:colOff>195334</xdr:colOff>
      <xdr:row>64</xdr:row>
      <xdr:rowOff>76480</xdr:rowOff>
    </xdr:to>
    <xdr:cxnSp macro="">
      <xdr:nvCxnSpPr>
        <xdr:cNvPr id="45" name="Gerade Verbindung 44"/>
        <xdr:cNvCxnSpPr/>
      </xdr:nvCxnSpPr>
      <xdr:spPr>
        <a:xfrm>
          <a:off x="751472" y="13797351"/>
          <a:ext cx="19389212" cy="14179"/>
        </a:xfrm>
        <a:prstGeom prst="line">
          <a:avLst/>
        </a:prstGeom>
        <a:ln w="762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463089</xdr:colOff>
      <xdr:row>68</xdr:row>
      <xdr:rowOff>88202</xdr:rowOff>
    </xdr:from>
    <xdr:to>
      <xdr:col>14</xdr:col>
      <xdr:colOff>217715</xdr:colOff>
      <xdr:row>69</xdr:row>
      <xdr:rowOff>184528</xdr:rowOff>
    </xdr:to>
    <xdr:sp macro="" textlink="">
      <xdr:nvSpPr>
        <xdr:cNvPr id="40" name="Textfeld 39"/>
        <xdr:cNvSpPr txBox="1"/>
      </xdr:nvSpPr>
      <xdr:spPr>
        <a:xfrm>
          <a:off x="11185518" y="15804452"/>
          <a:ext cx="380554" cy="341255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400"/>
            <a:t>S</a:t>
          </a:r>
        </a:p>
      </xdr:txBody>
    </xdr:sp>
    <xdr:clientData/>
  </xdr:twoCellAnchor>
  <xdr:twoCellAnchor>
    <xdr:from>
      <xdr:col>6</xdr:col>
      <xdr:colOff>80974</xdr:colOff>
      <xdr:row>68</xdr:row>
      <xdr:rowOff>101809</xdr:rowOff>
    </xdr:from>
    <xdr:to>
      <xdr:col>6</xdr:col>
      <xdr:colOff>456851</xdr:colOff>
      <xdr:row>69</xdr:row>
      <xdr:rowOff>203233</xdr:rowOff>
    </xdr:to>
    <xdr:sp macro="" textlink="">
      <xdr:nvSpPr>
        <xdr:cNvPr id="41" name="Textfeld 40"/>
        <xdr:cNvSpPr txBox="1"/>
      </xdr:nvSpPr>
      <xdr:spPr>
        <a:xfrm>
          <a:off x="5836795" y="15818059"/>
          <a:ext cx="375877" cy="346353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400"/>
            <a:t>O</a:t>
          </a:r>
        </a:p>
      </xdr:txBody>
    </xdr:sp>
    <xdr:clientData/>
  </xdr:twoCellAnchor>
  <xdr:twoCellAnchor>
    <xdr:from>
      <xdr:col>21</xdr:col>
      <xdr:colOff>211496</xdr:colOff>
      <xdr:row>68</xdr:row>
      <xdr:rowOff>135467</xdr:rowOff>
    </xdr:from>
    <xdr:to>
      <xdr:col>22</xdr:col>
      <xdr:colOff>163285</xdr:colOff>
      <xdr:row>69</xdr:row>
      <xdr:rowOff>227894</xdr:rowOff>
    </xdr:to>
    <xdr:sp macro="" textlink="">
      <xdr:nvSpPr>
        <xdr:cNvPr id="42" name="Textfeld 41"/>
        <xdr:cNvSpPr txBox="1"/>
      </xdr:nvSpPr>
      <xdr:spPr>
        <a:xfrm>
          <a:off x="16267925" y="15851717"/>
          <a:ext cx="455253" cy="337356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400"/>
            <a:t>W</a:t>
          </a:r>
        </a:p>
      </xdr:txBody>
    </xdr:sp>
    <xdr:clientData/>
  </xdr:twoCellAnchor>
  <xdr:twoCellAnchor>
    <xdr:from>
      <xdr:col>1</xdr:col>
      <xdr:colOff>344717</xdr:colOff>
      <xdr:row>68</xdr:row>
      <xdr:rowOff>125801</xdr:rowOff>
    </xdr:from>
    <xdr:to>
      <xdr:col>1</xdr:col>
      <xdr:colOff>734170</xdr:colOff>
      <xdr:row>69</xdr:row>
      <xdr:rowOff>225629</xdr:rowOff>
    </xdr:to>
    <xdr:sp macro="" textlink="">
      <xdr:nvSpPr>
        <xdr:cNvPr id="43" name="Textfeld 42"/>
        <xdr:cNvSpPr txBox="1"/>
      </xdr:nvSpPr>
      <xdr:spPr>
        <a:xfrm>
          <a:off x="763817" y="14851451"/>
          <a:ext cx="389453" cy="347478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400"/>
            <a:t>N</a:t>
          </a:r>
        </a:p>
      </xdr:txBody>
    </xdr:sp>
    <xdr:clientData/>
  </xdr:twoCellAnchor>
  <xdr:twoCellAnchor>
    <xdr:from>
      <xdr:col>28</xdr:col>
      <xdr:colOff>522444</xdr:colOff>
      <xdr:row>68</xdr:row>
      <xdr:rowOff>64353</xdr:rowOff>
    </xdr:from>
    <xdr:to>
      <xdr:col>29</xdr:col>
      <xdr:colOff>200973</xdr:colOff>
      <xdr:row>69</xdr:row>
      <xdr:rowOff>223931</xdr:rowOff>
    </xdr:to>
    <xdr:sp macro="" textlink="">
      <xdr:nvSpPr>
        <xdr:cNvPr id="44" name="Textfeld 43"/>
        <xdr:cNvSpPr txBox="1"/>
      </xdr:nvSpPr>
      <xdr:spPr>
        <a:xfrm>
          <a:off x="19705794" y="14790003"/>
          <a:ext cx="440529" cy="407228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e-DE" sz="2400"/>
            <a:t>N</a:t>
          </a:r>
        </a:p>
      </xdr:txBody>
    </xdr:sp>
    <xdr:clientData/>
  </xdr:twoCellAnchor>
  <xdr:twoCellAnchor>
    <xdr:from>
      <xdr:col>20</xdr:col>
      <xdr:colOff>14058</xdr:colOff>
      <xdr:row>46</xdr:row>
      <xdr:rowOff>119745</xdr:rowOff>
    </xdr:from>
    <xdr:to>
      <xdr:col>28</xdr:col>
      <xdr:colOff>249464</xdr:colOff>
      <xdr:row>47</xdr:row>
      <xdr:rowOff>145145</xdr:rowOff>
    </xdr:to>
    <xdr:pic>
      <xdr:nvPicPr>
        <xdr:cNvPr id="46" name="Grafik 4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451" y="10923816"/>
          <a:ext cx="5705477" cy="256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65313</xdr:colOff>
      <xdr:row>26</xdr:row>
      <xdr:rowOff>113394</xdr:rowOff>
    </xdr:from>
    <xdr:to>
      <xdr:col>23</xdr:col>
      <xdr:colOff>241155</xdr:colOff>
      <xdr:row>28</xdr:row>
      <xdr:rowOff>115802</xdr:rowOff>
    </xdr:to>
    <xdr:pic>
      <xdr:nvPicPr>
        <xdr:cNvPr id="49" name="Grafik 48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7706" y="6291037"/>
          <a:ext cx="1835913" cy="4650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29</xdr:col>
      <xdr:colOff>266700</xdr:colOff>
      <xdr:row>97</xdr:row>
      <xdr:rowOff>95250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68035</xdr:colOff>
      <xdr:row>41</xdr:row>
      <xdr:rowOff>136404</xdr:rowOff>
    </xdr:from>
    <xdr:to>
      <xdr:col>29</xdr:col>
      <xdr:colOff>285858</xdr:colOff>
      <xdr:row>42</xdr:row>
      <xdr:rowOff>122464</xdr:rowOff>
    </xdr:to>
    <xdr:pic>
      <xdr:nvPicPr>
        <xdr:cNvPr id="18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70428" y="9783868"/>
          <a:ext cx="6449894" cy="217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40821</xdr:colOff>
      <xdr:row>49</xdr:row>
      <xdr:rowOff>68035</xdr:rowOff>
    </xdr:from>
    <xdr:to>
      <xdr:col>23</xdr:col>
      <xdr:colOff>723265</xdr:colOff>
      <xdr:row>50</xdr:row>
      <xdr:rowOff>208914</xdr:rowOff>
    </xdr:to>
    <xdr:pic>
      <xdr:nvPicPr>
        <xdr:cNvPr id="17" name="Grafik 16"/>
        <xdr:cNvPicPr/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5566571" y="11729356"/>
          <a:ext cx="2342515" cy="399415"/>
        </a:xfrm>
        <a:prstGeom prst="rect">
          <a:avLst/>
        </a:prstGeom>
      </xdr:spPr>
    </xdr:pic>
    <xdr:clientData/>
  </xdr:twoCellAnchor>
  <xdr:twoCellAnchor editAs="oneCell">
    <xdr:from>
      <xdr:col>25</xdr:col>
      <xdr:colOff>81643</xdr:colOff>
      <xdr:row>49</xdr:row>
      <xdr:rowOff>149679</xdr:rowOff>
    </xdr:from>
    <xdr:to>
      <xdr:col>27</xdr:col>
      <xdr:colOff>328658</xdr:colOff>
      <xdr:row>50</xdr:row>
      <xdr:rowOff>109583</xdr:rowOff>
    </xdr:to>
    <xdr:pic>
      <xdr:nvPicPr>
        <xdr:cNvPr id="19" name="Grafik 18"/>
        <xdr:cNvPicPr/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791464" y="11811000"/>
          <a:ext cx="1771015" cy="218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3"/>
  <sheetViews>
    <sheetView showGridLines="0" tabSelected="1" zoomScale="50" zoomScaleNormal="50" workbookViewId="0">
      <selection activeCell="K35" sqref="K35"/>
    </sheetView>
  </sheetViews>
  <sheetFormatPr baseColWidth="10" defaultRowHeight="15" x14ac:dyDescent="0.25"/>
  <cols>
    <col min="1" max="1" width="7.42578125" style="2" customWidth="1"/>
    <col min="2" max="2" width="16.7109375" customWidth="1"/>
    <col min="3" max="3" width="24.42578125" customWidth="1"/>
    <col min="4" max="4" width="21.28515625" customWidth="1"/>
    <col min="5" max="5" width="6.42578125" customWidth="1"/>
    <col min="6" max="6" width="8.28515625" customWidth="1"/>
    <col min="7" max="7" width="11.28515625" customWidth="1"/>
    <col min="8" max="8" width="9.85546875" customWidth="1"/>
    <col min="9" max="9" width="9.5703125" customWidth="1"/>
    <col min="10" max="10" width="37.5703125" customWidth="1"/>
    <col min="11" max="11" width="14.140625" customWidth="1"/>
    <col min="12" max="12" width="11" customWidth="1"/>
    <col min="13" max="13" width="10.7109375" customWidth="1"/>
    <col min="14" max="14" width="21" customWidth="1"/>
    <col min="15" max="15" width="12.7109375" bestFit="1" customWidth="1"/>
    <col min="16" max="16" width="20.42578125" customWidth="1"/>
    <col min="17" max="17" width="8.28515625" customWidth="1"/>
    <col min="18" max="20" width="12" customWidth="1"/>
    <col min="21" max="21" width="9.7109375" customWidth="1"/>
    <col min="22" max="22" width="11.42578125" customWidth="1"/>
    <col min="23" max="28" width="12" customWidth="1"/>
    <col min="30" max="30" width="5.7109375" customWidth="1"/>
    <col min="32" max="33" width="4" customWidth="1"/>
    <col min="35" max="37" width="12" customWidth="1"/>
  </cols>
  <sheetData>
    <row r="1" spans="1:32" s="2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"/>
    </row>
    <row r="2" spans="1:32" s="2" customFormat="1" ht="33.75" x14ac:dyDescent="0.5">
      <c r="A2" s="5"/>
      <c r="B2" s="227"/>
      <c r="C2" s="227"/>
      <c r="D2" s="227"/>
      <c r="E2" s="227"/>
      <c r="F2" s="227"/>
      <c r="G2" s="80"/>
      <c r="H2" s="80"/>
      <c r="I2" s="5"/>
      <c r="J2" s="6" t="s">
        <v>88</v>
      </c>
      <c r="K2" s="6"/>
      <c r="L2" s="5"/>
      <c r="M2" s="5"/>
      <c r="N2" s="5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</row>
    <row r="3" spans="1:32" s="2" customFormat="1" x14ac:dyDescent="0.25">
      <c r="A3" s="5"/>
      <c r="B3" s="227"/>
      <c r="C3" s="227"/>
      <c r="D3" s="227"/>
      <c r="E3" s="227"/>
      <c r="F3" s="227"/>
      <c r="G3" s="80"/>
      <c r="H3" s="8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"/>
    </row>
    <row r="4" spans="1:32" s="2" customFormat="1" x14ac:dyDescent="0.25">
      <c r="A4" s="5"/>
      <c r="B4" s="227"/>
      <c r="C4" s="227"/>
      <c r="D4" s="227"/>
      <c r="E4" s="227"/>
      <c r="F4" s="227"/>
      <c r="G4" s="80"/>
      <c r="H4" s="80"/>
      <c r="I4" s="5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</row>
    <row r="5" spans="1:32" s="2" customFormat="1" ht="23.25" x14ac:dyDescent="0.35">
      <c r="A5" s="5"/>
      <c r="B5" s="227"/>
      <c r="C5" s="227"/>
      <c r="D5" s="227"/>
      <c r="E5" s="227"/>
      <c r="F5" s="227"/>
      <c r="G5" s="80"/>
      <c r="H5" s="80"/>
      <c r="I5" s="5"/>
      <c r="J5" s="228" t="s">
        <v>110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4"/>
    </row>
    <row r="6" spans="1:32" s="2" customFormat="1" ht="26.25" x14ac:dyDescent="0.4">
      <c r="A6" s="5"/>
      <c r="B6" s="227"/>
      <c r="C6" s="227"/>
      <c r="D6" s="227"/>
      <c r="E6" s="227"/>
      <c r="F6" s="227"/>
      <c r="G6" s="80"/>
      <c r="H6" s="80"/>
      <c r="I6" s="5"/>
      <c r="J6" s="229" t="s">
        <v>92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4"/>
    </row>
    <row r="7" spans="1:32" s="2" customFormat="1" ht="26.25" x14ac:dyDescent="0.4">
      <c r="A7" s="5"/>
      <c r="B7" s="227"/>
      <c r="C7" s="227"/>
      <c r="D7" s="227"/>
      <c r="E7" s="227"/>
      <c r="F7" s="227"/>
      <c r="G7" s="80"/>
      <c r="H7" s="80"/>
      <c r="I7" s="5"/>
      <c r="J7" s="229" t="s">
        <v>107</v>
      </c>
      <c r="K7" s="3"/>
      <c r="L7" s="3"/>
      <c r="M7" s="3"/>
      <c r="N7" s="3"/>
      <c r="O7" s="3"/>
      <c r="P7" s="3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4"/>
    </row>
    <row r="8" spans="1:32" s="2" customFormat="1" ht="26.25" x14ac:dyDescent="0.4">
      <c r="A8" s="5"/>
      <c r="B8" s="227"/>
      <c r="C8" s="227"/>
      <c r="D8" s="227"/>
      <c r="E8" s="227"/>
      <c r="F8" s="227"/>
      <c r="G8" s="80"/>
      <c r="H8" s="80"/>
      <c r="I8" s="5"/>
      <c r="J8" s="230" t="s">
        <v>111</v>
      </c>
      <c r="K8" s="5"/>
      <c r="L8" s="5"/>
      <c r="M8" s="5"/>
      <c r="N8" s="5"/>
      <c r="O8" s="5"/>
      <c r="P8" s="5"/>
      <c r="Q8" s="3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4"/>
    </row>
    <row r="9" spans="1:32" s="2" customFormat="1" x14ac:dyDescent="0.25">
      <c r="A9" s="5"/>
      <c r="B9" s="227"/>
      <c r="C9" s="227"/>
      <c r="D9" s="227"/>
      <c r="E9" s="227"/>
      <c r="F9" s="227"/>
      <c r="G9" s="80"/>
      <c r="H9" s="80"/>
      <c r="I9" s="5"/>
      <c r="J9" s="3"/>
      <c r="K9" s="5"/>
      <c r="L9" s="5"/>
      <c r="M9" s="5"/>
      <c r="N9" s="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"/>
    </row>
    <row r="10" spans="1:32" s="2" customFormat="1" ht="33.75" x14ac:dyDescent="0.5">
      <c r="A10" s="5"/>
      <c r="B10" s="227"/>
      <c r="C10" s="227"/>
      <c r="D10" s="227"/>
      <c r="E10" s="227"/>
      <c r="F10" s="227"/>
      <c r="G10" s="80"/>
      <c r="H10" s="80"/>
      <c r="I10" s="5"/>
      <c r="J10" s="6" t="s">
        <v>77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"/>
    </row>
    <row r="11" spans="1:32" s="2" customFormat="1" ht="26.25" x14ac:dyDescent="0.4">
      <c r="A11" s="5"/>
      <c r="B11" s="227"/>
      <c r="C11" s="227"/>
      <c r="D11" s="227"/>
      <c r="E11" s="227"/>
      <c r="F11" s="227"/>
      <c r="G11" s="80"/>
      <c r="H11" s="80"/>
      <c r="I11" s="5"/>
      <c r="J11" s="23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4"/>
    </row>
    <row r="12" spans="1:32" ht="26.25" x14ac:dyDescent="0.35">
      <c r="A12" s="5"/>
      <c r="B12" s="80"/>
      <c r="C12" s="80"/>
      <c r="D12" s="80"/>
      <c r="E12" s="80"/>
      <c r="F12" s="80"/>
      <c r="G12" s="80"/>
      <c r="H12" s="80"/>
      <c r="I12" s="5"/>
      <c r="J12" s="96" t="s">
        <v>58</v>
      </c>
      <c r="K12" s="5"/>
      <c r="L12" s="5"/>
      <c r="M12" s="5"/>
      <c r="N12" s="97">
        <f>D20</f>
        <v>43212</v>
      </c>
      <c r="O12" s="200" t="s">
        <v>37</v>
      </c>
      <c r="P12" s="231">
        <f>Tabelle2!J31</f>
        <v>0.52083333333333337</v>
      </c>
      <c r="Q12" s="96" t="s">
        <v>59</v>
      </c>
      <c r="R12" s="5"/>
      <c r="S12" s="5"/>
      <c r="T12" s="96"/>
      <c r="U12" s="5"/>
      <c r="V12" s="5"/>
      <c r="W12" s="5"/>
      <c r="X12" s="5"/>
      <c r="Y12" s="5"/>
      <c r="Z12" s="5"/>
      <c r="AA12" s="201" t="s">
        <v>90</v>
      </c>
      <c r="AB12" s="5"/>
      <c r="AC12" s="5"/>
      <c r="AD12" s="5"/>
      <c r="AE12" s="5"/>
      <c r="AF12" s="4"/>
    </row>
    <row r="13" spans="1:3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4"/>
    </row>
    <row r="14" spans="1:32" x14ac:dyDescent="0.25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4"/>
    </row>
    <row r="15" spans="1:32" x14ac:dyDescent="0.25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4"/>
    </row>
    <row r="16" spans="1:32" ht="26.25" x14ac:dyDescent="0.4">
      <c r="A16" s="124"/>
      <c r="B16" s="125" t="s">
        <v>4</v>
      </c>
      <c r="C16" s="126"/>
      <c r="D16" s="121">
        <v>52</v>
      </c>
      <c r="E16" s="127" t="s">
        <v>8</v>
      </c>
      <c r="F16" s="121">
        <v>22</v>
      </c>
      <c r="G16" s="126" t="s">
        <v>35</v>
      </c>
      <c r="H16" s="202" t="s">
        <v>91</v>
      </c>
      <c r="I16" s="203"/>
      <c r="J16" s="232"/>
      <c r="K16" s="233">
        <f>Tabelle2!N42</f>
        <v>1.3200060630350761</v>
      </c>
      <c r="L16" s="20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4"/>
    </row>
    <row r="17" spans="1:34" ht="21" x14ac:dyDescent="0.35">
      <c r="A17" s="124"/>
      <c r="B17" s="126"/>
      <c r="C17" s="126"/>
      <c r="D17" s="129"/>
      <c r="E17" s="129"/>
      <c r="F17" s="129"/>
      <c r="G17" s="124"/>
      <c r="H17" s="204"/>
      <c r="I17" s="204"/>
      <c r="J17" s="204"/>
      <c r="K17" s="204"/>
      <c r="L17" s="20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4"/>
    </row>
    <row r="18" spans="1:34" ht="29.25" x14ac:dyDescent="0.4">
      <c r="A18" s="124"/>
      <c r="B18" s="125" t="s">
        <v>5</v>
      </c>
      <c r="C18" s="126"/>
      <c r="D18" s="121">
        <v>9</v>
      </c>
      <c r="E18" s="127" t="s">
        <v>8</v>
      </c>
      <c r="F18" s="121">
        <v>44</v>
      </c>
      <c r="G18" s="126" t="s">
        <v>35</v>
      </c>
      <c r="H18" s="234" t="s">
        <v>79</v>
      </c>
      <c r="I18" s="204"/>
      <c r="J18" s="204"/>
      <c r="K18" s="235">
        <f>Tabelle2!N44</f>
        <v>979.06351195493232</v>
      </c>
      <c r="L18" s="203" t="s">
        <v>93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4"/>
    </row>
    <row r="19" spans="1:34" ht="21" x14ac:dyDescent="0.35">
      <c r="A19" s="124"/>
      <c r="B19" s="126"/>
      <c r="C19" s="126"/>
      <c r="D19" s="129"/>
      <c r="E19" s="129"/>
      <c r="F19" s="129"/>
      <c r="G19" s="126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4"/>
    </row>
    <row r="20" spans="1:34" ht="26.25" x14ac:dyDescent="0.4">
      <c r="A20" s="124"/>
      <c r="B20" s="125" t="s">
        <v>11</v>
      </c>
      <c r="C20" s="126"/>
      <c r="D20" s="122">
        <v>43212</v>
      </c>
      <c r="E20" s="130"/>
      <c r="F20" s="129"/>
      <c r="G20" s="126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4"/>
    </row>
    <row r="21" spans="1:34" ht="26.25" x14ac:dyDescent="0.4">
      <c r="A21" s="124"/>
      <c r="B21" s="126"/>
      <c r="C21" s="126"/>
      <c r="D21" s="129"/>
      <c r="E21" s="129"/>
      <c r="F21" s="129"/>
      <c r="G21" s="126"/>
      <c r="H21" s="125" t="s">
        <v>72</v>
      </c>
      <c r="I21" s="128"/>
      <c r="J21" s="128"/>
      <c r="K21" s="124"/>
      <c r="L21" s="236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4"/>
      <c r="AH21" s="1"/>
    </row>
    <row r="22" spans="1:34" ht="26.25" x14ac:dyDescent="0.4">
      <c r="A22" s="124"/>
      <c r="B22" s="125" t="s">
        <v>34</v>
      </c>
      <c r="C22" s="131">
        <v>43101</v>
      </c>
      <c r="D22" s="132">
        <f>Tabelle2!E28</f>
        <v>111.52083333333333</v>
      </c>
      <c r="E22" s="127" t="s">
        <v>43</v>
      </c>
      <c r="F22" s="129"/>
      <c r="G22" s="126"/>
      <c r="H22" s="128"/>
      <c r="I22" s="128"/>
      <c r="J22" s="128"/>
      <c r="K22" s="124"/>
      <c r="L22" s="237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4"/>
      <c r="AH22" s="1"/>
    </row>
    <row r="23" spans="1:34" ht="29.25" x14ac:dyDescent="0.4">
      <c r="A23" s="124"/>
      <c r="B23" s="126"/>
      <c r="C23" s="126"/>
      <c r="D23" s="129"/>
      <c r="E23" s="129"/>
      <c r="F23" s="129"/>
      <c r="G23" s="126"/>
      <c r="H23" s="125" t="s">
        <v>80</v>
      </c>
      <c r="I23" s="128"/>
      <c r="J23" s="128"/>
      <c r="K23" s="222">
        <f>Tabelle2!E41</f>
        <v>741.61171149997767</v>
      </c>
      <c r="L23" s="238" t="s">
        <v>84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4"/>
      <c r="AH23" s="1"/>
    </row>
    <row r="24" spans="1:34" ht="26.25" x14ac:dyDescent="0.4">
      <c r="A24" s="124"/>
      <c r="B24" s="125" t="s">
        <v>24</v>
      </c>
      <c r="C24" s="126"/>
      <c r="D24" s="123">
        <v>12</v>
      </c>
      <c r="E24" s="127" t="s">
        <v>7</v>
      </c>
      <c r="F24" s="121">
        <v>30</v>
      </c>
      <c r="G24" s="125" t="s">
        <v>23</v>
      </c>
      <c r="H24" s="128"/>
      <c r="I24" s="128"/>
      <c r="J24" s="128"/>
      <c r="K24" s="124"/>
      <c r="L24" s="239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4"/>
      <c r="AH24" s="1"/>
    </row>
    <row r="25" spans="1:34" ht="29.25" x14ac:dyDescent="0.4">
      <c r="A25" s="124"/>
      <c r="B25" s="128"/>
      <c r="C25" s="128"/>
      <c r="D25" s="130"/>
      <c r="E25" s="130"/>
      <c r="F25" s="130"/>
      <c r="G25" s="124"/>
      <c r="H25" s="125" t="s">
        <v>86</v>
      </c>
      <c r="I25" s="124"/>
      <c r="J25" s="124"/>
      <c r="K25" s="222">
        <f>Tabelle2!T347</f>
        <v>5769.5894136376464</v>
      </c>
      <c r="L25" s="125" t="s">
        <v>85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4"/>
      <c r="AH25" s="1"/>
    </row>
    <row r="26" spans="1:34" x14ac:dyDescent="0.25">
      <c r="A26" s="124"/>
      <c r="B26" s="128"/>
      <c r="C26" s="128"/>
      <c r="D26" s="130"/>
      <c r="E26" s="130"/>
      <c r="F26" s="130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4"/>
      <c r="AH26" s="1"/>
    </row>
    <row r="27" spans="1:34" s="2" customFormat="1" ht="28.5" x14ac:dyDescent="0.25">
      <c r="A27" s="124"/>
      <c r="B27" s="124"/>
      <c r="C27" s="124"/>
      <c r="D27" s="124"/>
      <c r="E27" s="124"/>
      <c r="F27" s="135"/>
      <c r="G27" s="124"/>
      <c r="H27" s="124"/>
      <c r="I27" s="124"/>
      <c r="J27" s="124"/>
      <c r="K27" s="124"/>
      <c r="L27" s="136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4"/>
    </row>
    <row r="28" spans="1:34" s="2" customFormat="1" x14ac:dyDescent="0.25">
      <c r="A28" s="124"/>
      <c r="B28" s="124"/>
      <c r="C28" s="124"/>
      <c r="D28" s="124"/>
      <c r="E28" s="124"/>
      <c r="F28" s="135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4"/>
    </row>
    <row r="29" spans="1:34" ht="28.5" x14ac:dyDescent="0.25">
      <c r="A29" s="124"/>
      <c r="B29" s="124"/>
      <c r="C29" s="124"/>
      <c r="D29" s="124"/>
      <c r="E29" s="124"/>
      <c r="F29" s="135"/>
      <c r="G29" s="124"/>
      <c r="H29" s="124"/>
      <c r="I29" s="124"/>
      <c r="J29" s="124"/>
      <c r="K29" s="124"/>
      <c r="L29" s="136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4"/>
    </row>
    <row r="30" spans="1:34" ht="18.75" x14ac:dyDescent="0.3">
      <c r="A30" s="124"/>
      <c r="B30" s="128"/>
      <c r="C30" s="128"/>
      <c r="D30" s="135"/>
      <c r="E30" s="135"/>
      <c r="F30" s="135"/>
      <c r="G30" s="124"/>
      <c r="H30" s="124"/>
      <c r="I30" s="124"/>
      <c r="J30" s="124"/>
      <c r="K30" s="124"/>
      <c r="L30" s="124"/>
      <c r="M30" s="138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4"/>
    </row>
    <row r="31" spans="1:34" ht="26.25" x14ac:dyDescent="0.4">
      <c r="A31" s="124"/>
      <c r="B31" s="125" t="s">
        <v>68</v>
      </c>
      <c r="C31" s="128"/>
      <c r="D31" s="223">
        <f>Tabelle2!N22</f>
        <v>49.241705886764784</v>
      </c>
      <c r="E31" s="127" t="s">
        <v>8</v>
      </c>
      <c r="F31" s="135"/>
      <c r="G31" s="124"/>
      <c r="H31" s="125" t="s">
        <v>63</v>
      </c>
      <c r="I31" s="128"/>
      <c r="J31" s="128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4"/>
    </row>
    <row r="32" spans="1:34" ht="28.5" x14ac:dyDescent="0.45">
      <c r="A32" s="124"/>
      <c r="B32" s="128"/>
      <c r="C32" s="128"/>
      <c r="D32" s="135"/>
      <c r="E32" s="135"/>
      <c r="F32" s="135"/>
      <c r="G32" s="124"/>
      <c r="H32" s="128"/>
      <c r="I32" s="128"/>
      <c r="J32" s="128"/>
      <c r="K32" s="124"/>
      <c r="L32" s="133"/>
      <c r="M32" s="124"/>
      <c r="N32" s="140"/>
      <c r="O32" s="124"/>
      <c r="P32" s="124"/>
      <c r="Q32" s="141">
        <f>Tabelle2!B76</f>
        <v>52</v>
      </c>
      <c r="R32" s="141" t="str">
        <f>Tabelle2!C76</f>
        <v>° Nördliche Breite</v>
      </c>
      <c r="S32" s="141"/>
      <c r="T32" s="125"/>
      <c r="U32" s="124"/>
      <c r="V32" s="124"/>
      <c r="W32" s="141">
        <f>Tabelle2!F76</f>
        <v>9</v>
      </c>
      <c r="X32" s="141" t="str">
        <f>Tabelle2!G76</f>
        <v>° Östliche Länge</v>
      </c>
      <c r="Y32" s="124"/>
      <c r="Z32" s="124"/>
      <c r="AA32" s="124"/>
      <c r="AB32" s="124"/>
      <c r="AC32" s="124"/>
      <c r="AD32" s="124"/>
      <c r="AE32" s="124"/>
      <c r="AF32" s="4"/>
    </row>
    <row r="33" spans="1:36" ht="21.75" customHeight="1" x14ac:dyDescent="0.4">
      <c r="A33" s="124"/>
      <c r="B33" s="125" t="s">
        <v>69</v>
      </c>
      <c r="C33" s="128"/>
      <c r="D33" s="226">
        <f>Tabelle2!N33</f>
        <v>183.91932147086183</v>
      </c>
      <c r="E33" s="127" t="s">
        <v>8</v>
      </c>
      <c r="F33" s="135"/>
      <c r="G33" s="124"/>
      <c r="H33" s="125" t="s">
        <v>60</v>
      </c>
      <c r="I33" s="128"/>
      <c r="J33" s="128"/>
      <c r="K33" s="241">
        <v>-30</v>
      </c>
      <c r="L33" s="127" t="s">
        <v>8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4"/>
    </row>
    <row r="34" spans="1:36" ht="19.5" customHeight="1" x14ac:dyDescent="0.5">
      <c r="A34" s="124"/>
      <c r="B34" s="128"/>
      <c r="C34" s="128"/>
      <c r="D34" s="135"/>
      <c r="E34" s="135"/>
      <c r="F34" s="135"/>
      <c r="G34" s="124"/>
      <c r="H34" s="128"/>
      <c r="I34" s="128"/>
      <c r="J34" s="128"/>
      <c r="K34" s="124"/>
      <c r="L34" s="236"/>
      <c r="M34" s="13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4"/>
    </row>
    <row r="35" spans="1:36" ht="25.5" customHeight="1" x14ac:dyDescent="0.4">
      <c r="A35" s="124"/>
      <c r="B35" s="128"/>
      <c r="C35" s="128"/>
      <c r="D35" s="135"/>
      <c r="E35" s="135"/>
      <c r="F35" s="142"/>
      <c r="G35" s="124"/>
      <c r="H35" s="125" t="s">
        <v>57</v>
      </c>
      <c r="I35" s="128"/>
      <c r="J35" s="128"/>
      <c r="K35" s="241">
        <v>55</v>
      </c>
      <c r="L35" s="127" t="s">
        <v>8</v>
      </c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4"/>
    </row>
    <row r="36" spans="1:36" ht="23.25" customHeight="1" x14ac:dyDescent="0.4">
      <c r="A36" s="124"/>
      <c r="B36" s="127" t="s">
        <v>28</v>
      </c>
      <c r="C36" s="142"/>
      <c r="D36" s="221">
        <f>Tabelle2!E32</f>
        <v>0.50620370370370371</v>
      </c>
      <c r="E36" s="127" t="s">
        <v>7</v>
      </c>
      <c r="F36" s="135"/>
      <c r="G36" s="124"/>
      <c r="H36" s="125"/>
      <c r="I36" s="128"/>
      <c r="J36" s="128"/>
      <c r="K36" s="163"/>
      <c r="L36" s="162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4"/>
      <c r="AJ36" t="s">
        <v>89</v>
      </c>
    </row>
    <row r="37" spans="1:36" ht="18.75" x14ac:dyDescent="0.25">
      <c r="A37" s="124"/>
      <c r="B37" s="142"/>
      <c r="C37" s="142"/>
      <c r="D37" s="135"/>
      <c r="E37" s="143"/>
      <c r="F37" s="142"/>
      <c r="G37" s="124"/>
      <c r="H37" s="128"/>
      <c r="I37" s="128"/>
      <c r="J37" s="128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4"/>
    </row>
    <row r="38" spans="1:36" ht="26.25" x14ac:dyDescent="0.4">
      <c r="A38" s="124"/>
      <c r="B38" s="127" t="s">
        <v>30</v>
      </c>
      <c r="C38" s="144"/>
      <c r="D38" s="139">
        <f>Tabelle2!E34</f>
        <v>1.5131279894794232</v>
      </c>
      <c r="E38" s="127" t="s">
        <v>23</v>
      </c>
      <c r="F38" s="135"/>
      <c r="G38" s="124"/>
      <c r="H38" s="125" t="s">
        <v>87</v>
      </c>
      <c r="I38" s="128"/>
      <c r="J38" s="128"/>
      <c r="K38" s="240">
        <f>Tabelle2!G47</f>
        <v>61.432768787406033</v>
      </c>
      <c r="L38" s="125" t="s">
        <v>8</v>
      </c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4"/>
    </row>
    <row r="39" spans="1:36" ht="26.25" x14ac:dyDescent="0.4">
      <c r="A39" s="124"/>
      <c r="B39" s="142"/>
      <c r="C39" s="142"/>
      <c r="D39" s="135"/>
      <c r="E39" s="143"/>
      <c r="F39" s="142"/>
      <c r="G39" s="124"/>
      <c r="H39" s="128"/>
      <c r="I39" s="128"/>
      <c r="J39" s="128"/>
      <c r="K39" s="137"/>
      <c r="L39" s="236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4"/>
    </row>
    <row r="40" spans="1:36" ht="29.25" x14ac:dyDescent="0.4">
      <c r="A40" s="124"/>
      <c r="B40" s="127" t="s">
        <v>29</v>
      </c>
      <c r="C40" s="142"/>
      <c r="D40" s="221">
        <f>Tabelle2!E36</f>
        <v>0.50725448702973108</v>
      </c>
      <c r="E40" s="127" t="s">
        <v>7</v>
      </c>
      <c r="F40" s="135"/>
      <c r="G40" s="124"/>
      <c r="H40" s="125" t="s">
        <v>80</v>
      </c>
      <c r="I40" s="128"/>
      <c r="J40" s="128"/>
      <c r="K40" s="223">
        <f>Tabelle2!G49</f>
        <v>859.86899786611446</v>
      </c>
      <c r="L40" s="125" t="s">
        <v>84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4"/>
    </row>
    <row r="41" spans="1:36" x14ac:dyDescent="0.25">
      <c r="A41" s="124"/>
      <c r="B41" s="128"/>
      <c r="C41" s="128"/>
      <c r="D41" s="135"/>
      <c r="E41" s="135"/>
      <c r="F41" s="135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4"/>
    </row>
    <row r="42" spans="1:36" x14ac:dyDescent="0.25">
      <c r="A42" s="124"/>
      <c r="B42" s="128"/>
      <c r="C42" s="128"/>
      <c r="D42" s="135"/>
      <c r="E42" s="135"/>
      <c r="F42" s="135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4"/>
    </row>
    <row r="43" spans="1:36" ht="29.25" x14ac:dyDescent="0.4">
      <c r="A43" s="124"/>
      <c r="B43" s="125" t="s">
        <v>38</v>
      </c>
      <c r="C43" s="145"/>
      <c r="D43" s="139">
        <f>Tabelle2!E38</f>
        <v>2.6116153307031897</v>
      </c>
      <c r="E43" s="127" t="s">
        <v>8</v>
      </c>
      <c r="F43" s="135"/>
      <c r="G43" s="124"/>
      <c r="H43" s="125" t="s">
        <v>86</v>
      </c>
      <c r="I43" s="124"/>
      <c r="J43" s="124"/>
      <c r="K43" s="222">
        <f>Tabelle2!AG347</f>
        <v>6448.8011874911163</v>
      </c>
      <c r="L43" s="125" t="s">
        <v>85</v>
      </c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4"/>
    </row>
    <row r="44" spans="1:36" x14ac:dyDescent="0.25">
      <c r="A44" s="124"/>
      <c r="B44" s="128"/>
      <c r="C44" s="128"/>
      <c r="D44" s="135"/>
      <c r="E44" s="135"/>
      <c r="F44" s="135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4"/>
    </row>
    <row r="45" spans="1:36" ht="21" x14ac:dyDescent="0.3">
      <c r="A45" s="124"/>
      <c r="B45" s="146"/>
      <c r="C45" s="147"/>
      <c r="D45" s="148"/>
      <c r="E45" s="149"/>
      <c r="F45" s="150"/>
      <c r="G45" s="151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4"/>
    </row>
    <row r="46" spans="1:36" ht="18.75" x14ac:dyDescent="0.25">
      <c r="A46" s="124"/>
      <c r="B46" s="147"/>
      <c r="C46" s="147"/>
      <c r="D46" s="152"/>
      <c r="E46" s="143"/>
      <c r="F46" s="153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4"/>
    </row>
    <row r="47" spans="1:36" ht="23.25" x14ac:dyDescent="0.35">
      <c r="A47" s="124"/>
      <c r="B47" s="146"/>
      <c r="C47" s="147"/>
      <c r="D47" s="154"/>
      <c r="E47" s="149"/>
      <c r="F47" s="155"/>
      <c r="G47" s="151" t="s">
        <v>8</v>
      </c>
      <c r="H47" s="124"/>
      <c r="I47" s="124"/>
      <c r="J47" s="124"/>
      <c r="K47" s="124"/>
      <c r="L47" s="124"/>
      <c r="M47" s="124"/>
      <c r="N47" s="224" t="s">
        <v>112</v>
      </c>
      <c r="O47" s="5"/>
      <c r="P47" s="5"/>
      <c r="Q47" s="124"/>
      <c r="R47" s="124"/>
      <c r="S47" s="124"/>
      <c r="T47" s="124"/>
      <c r="U47" s="124"/>
      <c r="V47" s="225" t="s">
        <v>113</v>
      </c>
      <c r="W47" s="5"/>
      <c r="X47" s="124"/>
      <c r="Y47" s="124"/>
      <c r="Z47" s="124"/>
      <c r="AA47" s="124"/>
      <c r="AB47" s="124"/>
      <c r="AC47" s="124"/>
      <c r="AD47" s="124"/>
      <c r="AE47" s="124"/>
      <c r="AF47" s="4"/>
    </row>
    <row r="48" spans="1:36" ht="18.75" x14ac:dyDescent="0.25">
      <c r="A48" s="124"/>
      <c r="B48" s="147"/>
      <c r="C48" s="147"/>
      <c r="D48" s="154"/>
      <c r="E48" s="143"/>
      <c r="F48" s="156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4"/>
    </row>
    <row r="49" spans="1:32" x14ac:dyDescent="0.25">
      <c r="A49" s="124"/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4"/>
    </row>
    <row r="50" spans="1:32" ht="21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x14ac:dyDescent="0.25">
      <c r="AE51" s="5"/>
    </row>
    <row r="52" spans="1:32" x14ac:dyDescent="0.25">
      <c r="AE52" s="5"/>
    </row>
    <row r="53" spans="1:32" x14ac:dyDescent="0.25">
      <c r="AE53" s="5"/>
    </row>
    <row r="74" spans="31:31" s="2" customFormat="1" x14ac:dyDescent="0.25"/>
    <row r="76" spans="31:31" x14ac:dyDescent="0.25">
      <c r="AE76" s="5"/>
    </row>
    <row r="77" spans="31:31" x14ac:dyDescent="0.25">
      <c r="AE77" s="5"/>
    </row>
    <row r="78" spans="31:31" x14ac:dyDescent="0.25">
      <c r="AE78" s="5"/>
    </row>
    <row r="79" spans="31:31" x14ac:dyDescent="0.25">
      <c r="AE79" s="5"/>
    </row>
    <row r="80" spans="31:31" x14ac:dyDescent="0.25">
      <c r="AE80" s="5"/>
    </row>
    <row r="81" spans="31:31" x14ac:dyDescent="0.25">
      <c r="AE81" s="5"/>
    </row>
    <row r="82" spans="31:31" x14ac:dyDescent="0.25">
      <c r="AE82" s="5"/>
    </row>
    <row r="83" spans="31:31" x14ac:dyDescent="0.25">
      <c r="AE83" s="5"/>
    </row>
    <row r="84" spans="31:31" x14ac:dyDescent="0.25">
      <c r="AE84" s="5"/>
    </row>
    <row r="85" spans="31:31" x14ac:dyDescent="0.25">
      <c r="AE85" s="5"/>
    </row>
    <row r="86" spans="31:31" x14ac:dyDescent="0.25">
      <c r="AE86" s="5"/>
    </row>
    <row r="87" spans="31:31" x14ac:dyDescent="0.25">
      <c r="AE87" s="5"/>
    </row>
    <row r="88" spans="31:31" x14ac:dyDescent="0.25">
      <c r="AE88" s="5"/>
    </row>
    <row r="89" spans="31:31" x14ac:dyDescent="0.25">
      <c r="AE89" s="5"/>
    </row>
    <row r="90" spans="31:31" x14ac:dyDescent="0.25">
      <c r="AE90" s="5"/>
    </row>
    <row r="91" spans="31:31" x14ac:dyDescent="0.25">
      <c r="AE91" s="5"/>
    </row>
    <row r="92" spans="31:31" x14ac:dyDescent="0.25">
      <c r="AE92" s="5"/>
    </row>
    <row r="93" spans="31:31" x14ac:dyDescent="0.25">
      <c r="AE93" s="5"/>
    </row>
    <row r="94" spans="31:31" x14ac:dyDescent="0.25">
      <c r="AE94" s="5"/>
    </row>
    <row r="95" spans="31:31" x14ac:dyDescent="0.25">
      <c r="AE95" s="5"/>
    </row>
    <row r="96" spans="31:31" x14ac:dyDescent="0.25">
      <c r="AE96" s="5"/>
    </row>
    <row r="97" spans="31:43" x14ac:dyDescent="0.25">
      <c r="AE97" s="5"/>
    </row>
    <row r="98" spans="31:43" x14ac:dyDescent="0.25">
      <c r="AE98" s="5"/>
    </row>
    <row r="99" spans="31:43" x14ac:dyDescent="0.25">
      <c r="AE99" s="5"/>
    </row>
    <row r="100" spans="31:43" x14ac:dyDescent="0.25">
      <c r="AE100" s="5"/>
    </row>
    <row r="101" spans="31:43" x14ac:dyDescent="0.25">
      <c r="AE101" s="5"/>
    </row>
    <row r="102" spans="31:43" x14ac:dyDescent="0.25">
      <c r="AE102" s="5"/>
    </row>
    <row r="103" spans="31:43" s="2" customFormat="1" x14ac:dyDescent="0.25">
      <c r="AE103" s="3"/>
      <c r="AH103" s="24"/>
      <c r="AI103" s="24"/>
      <c r="AJ103" s="24"/>
      <c r="AK103" s="24"/>
      <c r="AL103" s="25"/>
    </row>
    <row r="104" spans="31:43" x14ac:dyDescent="0.25">
      <c r="AE104" s="5"/>
      <c r="AH104" s="24"/>
      <c r="AI104" s="24"/>
      <c r="AJ104" s="24"/>
      <c r="AK104" s="24"/>
    </row>
    <row r="105" spans="31:43" x14ac:dyDescent="0.25">
      <c r="AE105" s="5"/>
      <c r="AH105" s="24"/>
      <c r="AI105" s="24"/>
      <c r="AJ105" s="28"/>
      <c r="AK105" s="29"/>
      <c r="AN105" s="27"/>
      <c r="AQ105" s="26"/>
    </row>
    <row r="106" spans="31:43" x14ac:dyDescent="0.25">
      <c r="AE106" s="5"/>
      <c r="AH106" s="24"/>
      <c r="AI106" s="24"/>
      <c r="AJ106" s="28"/>
      <c r="AK106" s="29"/>
      <c r="AN106" s="27"/>
      <c r="AQ106" s="26"/>
    </row>
    <row r="107" spans="31:43" x14ac:dyDescent="0.25">
      <c r="AE107" s="5"/>
      <c r="AH107" s="24"/>
      <c r="AI107" s="24"/>
      <c r="AJ107" s="28"/>
      <c r="AK107" s="29"/>
      <c r="AN107" s="27"/>
      <c r="AQ107" s="26"/>
    </row>
    <row r="108" spans="31:43" x14ac:dyDescent="0.25">
      <c r="AE108" s="5"/>
      <c r="AH108" s="24"/>
      <c r="AI108" s="24"/>
      <c r="AJ108" s="28"/>
      <c r="AK108" s="29"/>
      <c r="AN108" s="27"/>
      <c r="AQ108" s="26"/>
    </row>
    <row r="109" spans="31:43" x14ac:dyDescent="0.25">
      <c r="AE109" s="5"/>
      <c r="AH109" s="24"/>
      <c r="AI109" s="24"/>
      <c r="AJ109" s="28"/>
      <c r="AK109" s="29"/>
      <c r="AN109" s="27"/>
      <c r="AQ109" s="26"/>
    </row>
    <row r="110" spans="31:43" x14ac:dyDescent="0.25">
      <c r="AE110" s="5"/>
      <c r="AH110" s="24"/>
      <c r="AI110" s="24"/>
      <c r="AJ110" s="28"/>
      <c r="AK110" s="29"/>
      <c r="AN110" s="27"/>
      <c r="AQ110" s="26"/>
    </row>
    <row r="111" spans="31:43" x14ac:dyDescent="0.25">
      <c r="AE111" s="5"/>
      <c r="AH111" s="24"/>
      <c r="AI111" s="24"/>
      <c r="AJ111" s="28"/>
      <c r="AK111" s="29"/>
      <c r="AN111" s="27"/>
      <c r="AQ111" s="26"/>
    </row>
    <row r="112" spans="31:43" x14ac:dyDescent="0.25">
      <c r="AE112" s="5"/>
      <c r="AH112" s="24"/>
      <c r="AI112" s="24"/>
      <c r="AJ112" s="28"/>
      <c r="AK112" s="29"/>
      <c r="AN112" s="27"/>
      <c r="AQ112" s="26"/>
    </row>
    <row r="113" spans="31:43" x14ac:dyDescent="0.25">
      <c r="AE113" s="5"/>
      <c r="AH113" s="24"/>
      <c r="AI113" s="24"/>
      <c r="AJ113" s="28"/>
      <c r="AK113" s="29"/>
      <c r="AN113" s="27"/>
      <c r="AQ113" s="26"/>
    </row>
    <row r="114" spans="31:43" x14ac:dyDescent="0.25">
      <c r="AE114" s="5"/>
      <c r="AH114" s="24"/>
      <c r="AI114" s="24"/>
      <c r="AJ114" s="28"/>
      <c r="AK114" s="29"/>
      <c r="AN114" s="27"/>
      <c r="AQ114" s="26"/>
    </row>
    <row r="115" spans="31:43" x14ac:dyDescent="0.25">
      <c r="AE115" s="5"/>
      <c r="AH115" s="24"/>
      <c r="AI115" s="24"/>
      <c r="AJ115" s="28"/>
      <c r="AK115" s="29"/>
      <c r="AN115" s="27"/>
      <c r="AQ115" s="26"/>
    </row>
    <row r="116" spans="31:43" x14ac:dyDescent="0.25">
      <c r="AE116" s="5"/>
      <c r="AH116" s="24"/>
      <c r="AI116" s="24"/>
      <c r="AJ116" s="28"/>
      <c r="AK116" s="29"/>
      <c r="AN116" s="27"/>
      <c r="AQ116" s="26"/>
    </row>
    <row r="117" spans="31:43" x14ac:dyDescent="0.25">
      <c r="AE117" s="5"/>
      <c r="AH117" s="24"/>
      <c r="AI117" s="24"/>
      <c r="AJ117" s="28"/>
      <c r="AK117" s="29"/>
      <c r="AN117" s="27"/>
      <c r="AQ117" s="26"/>
    </row>
    <row r="118" spans="31:43" x14ac:dyDescent="0.25">
      <c r="AE118" s="5"/>
      <c r="AH118" s="24"/>
      <c r="AI118" s="24"/>
      <c r="AJ118" s="28"/>
      <c r="AK118" s="29"/>
      <c r="AN118" s="27"/>
      <c r="AQ118" s="26"/>
    </row>
    <row r="119" spans="31:43" x14ac:dyDescent="0.25">
      <c r="AE119" s="5"/>
      <c r="AH119" s="24"/>
      <c r="AI119" s="24"/>
      <c r="AJ119" s="28"/>
      <c r="AK119" s="29"/>
      <c r="AN119" s="27"/>
      <c r="AQ119" s="26"/>
    </row>
    <row r="120" spans="31:43" x14ac:dyDescent="0.25">
      <c r="AE120" s="5"/>
      <c r="AH120" s="24"/>
      <c r="AI120" s="24"/>
      <c r="AJ120" s="28"/>
      <c r="AK120" s="29"/>
      <c r="AN120" s="27"/>
      <c r="AQ120" s="26"/>
    </row>
    <row r="121" spans="31:43" x14ac:dyDescent="0.25">
      <c r="AE121" s="5"/>
      <c r="AH121" s="24"/>
      <c r="AI121" s="24"/>
      <c r="AJ121" s="28"/>
      <c r="AK121" s="29"/>
      <c r="AN121" s="27"/>
      <c r="AQ121" s="26"/>
    </row>
    <row r="122" spans="31:43" x14ac:dyDescent="0.25">
      <c r="AE122" s="5"/>
      <c r="AH122" s="24"/>
      <c r="AI122" s="24"/>
      <c r="AJ122" s="28"/>
      <c r="AK122" s="29"/>
      <c r="AN122" s="27"/>
      <c r="AQ122" s="26"/>
    </row>
    <row r="123" spans="31:43" x14ac:dyDescent="0.25">
      <c r="AE123" s="5"/>
      <c r="AH123" s="24"/>
      <c r="AI123" s="24"/>
      <c r="AJ123" s="28"/>
      <c r="AK123" s="29"/>
      <c r="AN123" s="27"/>
      <c r="AQ123" s="26"/>
    </row>
    <row r="124" spans="31:43" x14ac:dyDescent="0.25">
      <c r="AE124" s="5"/>
      <c r="AH124" s="24"/>
      <c r="AI124" s="24"/>
      <c r="AJ124" s="28"/>
      <c r="AK124" s="29"/>
      <c r="AN124" s="27"/>
      <c r="AQ124" s="26"/>
    </row>
    <row r="125" spans="31:43" x14ac:dyDescent="0.25">
      <c r="AE125" s="5"/>
      <c r="AH125" s="24"/>
      <c r="AI125" s="24"/>
      <c r="AJ125" s="28"/>
      <c r="AK125" s="29"/>
      <c r="AN125" s="27"/>
      <c r="AQ125" s="26"/>
    </row>
    <row r="126" spans="31:43" x14ac:dyDescent="0.25">
      <c r="AE126" s="5"/>
      <c r="AH126" s="24"/>
      <c r="AI126" s="24"/>
      <c r="AJ126" s="28"/>
      <c r="AK126" s="29"/>
      <c r="AN126" s="27"/>
      <c r="AQ126" s="26"/>
    </row>
    <row r="127" spans="31:43" x14ac:dyDescent="0.25">
      <c r="AE127" s="5"/>
      <c r="AH127" s="24"/>
      <c r="AI127" s="24"/>
      <c r="AJ127" s="28"/>
      <c r="AK127" s="29"/>
      <c r="AN127" s="27"/>
      <c r="AQ127" s="26"/>
    </row>
    <row r="128" spans="31:43" x14ac:dyDescent="0.25">
      <c r="AE128" s="5"/>
      <c r="AH128" s="24"/>
      <c r="AI128" s="24"/>
      <c r="AJ128" s="28"/>
      <c r="AK128" s="29"/>
      <c r="AN128" s="27"/>
      <c r="AQ128" s="26"/>
    </row>
    <row r="129" spans="1:43" x14ac:dyDescent="0.25">
      <c r="AE129" s="5"/>
      <c r="AH129" s="24"/>
      <c r="AI129" s="24"/>
      <c r="AJ129" s="28"/>
      <c r="AK129" s="29"/>
      <c r="AN129" s="27"/>
      <c r="AQ129" s="26"/>
    </row>
    <row r="130" spans="1:43" s="2" customFormat="1" x14ac:dyDescent="0.25">
      <c r="AE130" s="3"/>
    </row>
    <row r="131" spans="1:43" s="2" customFormat="1" x14ac:dyDescent="0.25">
      <c r="AE131" s="3"/>
    </row>
    <row r="132" spans="1:43" s="2" customFormat="1" x14ac:dyDescent="0.25">
      <c r="AE132" s="3"/>
    </row>
    <row r="133" spans="1:43" x14ac:dyDescent="0.2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43" x14ac:dyDescent="0.25">
      <c r="A134" s="3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43" x14ac:dyDescent="0.2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43" x14ac:dyDescent="0.25">
      <c r="A136" s="3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43" x14ac:dyDescent="0.25">
      <c r="A137" s="3"/>
      <c r="B137" s="5"/>
      <c r="C137" s="5"/>
      <c r="D137" s="5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43" x14ac:dyDescent="0.25">
      <c r="A138" s="3"/>
      <c r="B138" s="5"/>
      <c r="C138" s="5"/>
      <c r="D138" s="5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43" x14ac:dyDescent="0.25">
      <c r="A139" s="3"/>
      <c r="B139" s="5"/>
      <c r="C139" s="5"/>
      <c r="D139" s="5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43" x14ac:dyDescent="0.25">
      <c r="A140" s="3"/>
      <c r="B140" s="5"/>
      <c r="C140" s="5"/>
      <c r="D140" s="5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43" x14ac:dyDescent="0.25">
      <c r="A141" s="3"/>
      <c r="B141" s="5"/>
      <c r="C141" s="5"/>
      <c r="D141" s="5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43" x14ac:dyDescent="0.25">
      <c r="A142" s="3"/>
      <c r="B142" s="5"/>
      <c r="C142" s="5"/>
      <c r="D142" s="5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43" x14ac:dyDescent="0.25">
      <c r="A143" s="3"/>
      <c r="B143" s="5"/>
      <c r="C143" s="5"/>
      <c r="D143" s="5"/>
      <c r="E143" s="80"/>
      <c r="F143" s="80"/>
      <c r="G143" s="81"/>
      <c r="H143" s="82"/>
      <c r="I143" s="82"/>
      <c r="J143" s="82"/>
      <c r="K143" s="81"/>
      <c r="L143" s="81"/>
      <c r="M143" s="81"/>
      <c r="N143" s="82"/>
      <c r="O143" s="82"/>
      <c r="P143" s="80"/>
      <c r="Q143" s="80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30"/>
      <c r="AG143" s="30"/>
      <c r="AH143" s="31"/>
      <c r="AI143" s="31"/>
      <c r="AJ143" s="31"/>
      <c r="AK143" s="31"/>
    </row>
    <row r="144" spans="1:43" x14ac:dyDescent="0.25">
      <c r="E144" s="34"/>
      <c r="F144" s="34"/>
      <c r="G144" s="32"/>
      <c r="H144" s="33"/>
      <c r="I144" s="33"/>
      <c r="J144" s="33"/>
      <c r="K144" s="32"/>
      <c r="L144" s="32"/>
      <c r="M144" s="32"/>
      <c r="N144" s="33"/>
      <c r="O144" s="33"/>
      <c r="P144" s="34"/>
      <c r="Q144" s="34"/>
      <c r="AF144" s="32"/>
      <c r="AG144" s="32"/>
      <c r="AH144" s="33"/>
      <c r="AI144" s="33"/>
      <c r="AJ144" s="33"/>
      <c r="AK144" s="33"/>
    </row>
    <row r="145" spans="5:37" x14ac:dyDescent="0.25">
      <c r="E145" s="34"/>
      <c r="F145" s="34"/>
      <c r="G145" s="32"/>
      <c r="H145" s="33"/>
      <c r="I145" s="33"/>
      <c r="J145" s="33"/>
      <c r="K145" s="32"/>
      <c r="L145" s="32"/>
      <c r="M145" s="32"/>
      <c r="N145" s="33"/>
      <c r="O145" s="33"/>
      <c r="P145" s="34"/>
      <c r="Q145" s="34"/>
      <c r="AF145" s="32"/>
      <c r="AG145" s="32"/>
      <c r="AH145" s="33"/>
      <c r="AI145" s="33"/>
      <c r="AJ145" s="33"/>
      <c r="AK145" s="33"/>
    </row>
    <row r="146" spans="5:37" x14ac:dyDescent="0.25">
      <c r="E146" s="34"/>
      <c r="F146" s="34"/>
      <c r="G146" s="32"/>
      <c r="H146" s="33"/>
      <c r="I146" s="33"/>
      <c r="J146" s="33"/>
      <c r="K146" s="32"/>
      <c r="L146" s="32"/>
      <c r="M146" s="32"/>
      <c r="N146" s="33"/>
      <c r="O146" s="33"/>
      <c r="P146" s="34"/>
      <c r="Q146" s="34"/>
      <c r="AF146" s="32"/>
      <c r="AG146" s="32"/>
      <c r="AH146" s="33"/>
      <c r="AI146" s="33"/>
      <c r="AJ146" s="33"/>
      <c r="AK146" s="33"/>
    </row>
    <row r="147" spans="5:37" x14ac:dyDescent="0.25">
      <c r="E147" s="34"/>
      <c r="F147" s="34"/>
      <c r="G147" s="32"/>
      <c r="H147" s="33"/>
      <c r="I147" s="33"/>
      <c r="J147" s="33"/>
      <c r="K147" s="32"/>
      <c r="L147" s="32"/>
      <c r="M147" s="32"/>
      <c r="N147" s="33"/>
      <c r="O147" s="33"/>
      <c r="P147" s="34"/>
      <c r="Q147" s="34"/>
      <c r="AF147" s="32"/>
      <c r="AG147" s="32"/>
      <c r="AH147" s="33"/>
      <c r="AI147" s="33"/>
      <c r="AJ147" s="33"/>
      <c r="AK147" s="33"/>
    </row>
    <row r="148" spans="5:37" x14ac:dyDescent="0.25">
      <c r="E148" s="34"/>
      <c r="F148" s="34"/>
      <c r="G148" s="32"/>
      <c r="H148" s="33"/>
      <c r="I148" s="33"/>
      <c r="J148" s="33"/>
      <c r="K148" s="32"/>
      <c r="L148" s="32"/>
      <c r="M148" s="32"/>
      <c r="N148" s="33"/>
      <c r="O148" s="33"/>
      <c r="P148" s="34"/>
      <c r="Q148" s="34"/>
      <c r="AF148" s="32"/>
      <c r="AG148" s="32"/>
      <c r="AH148" s="33"/>
      <c r="AI148" s="33"/>
      <c r="AJ148" s="33"/>
      <c r="AK148" s="33"/>
    </row>
    <row r="149" spans="5:37" x14ac:dyDescent="0.25">
      <c r="E149" s="34"/>
      <c r="F149" s="34"/>
      <c r="G149" s="32"/>
      <c r="H149" s="33"/>
      <c r="I149" s="33"/>
      <c r="J149" s="33"/>
      <c r="K149" s="32"/>
      <c r="L149" s="32"/>
      <c r="M149" s="32"/>
      <c r="N149" s="33"/>
      <c r="O149" s="33"/>
      <c r="P149" s="34"/>
      <c r="Q149" s="34"/>
      <c r="AF149" s="32"/>
      <c r="AG149" s="32"/>
      <c r="AH149" s="33"/>
      <c r="AI149" s="33"/>
      <c r="AJ149" s="33"/>
      <c r="AK149" s="33"/>
    </row>
    <row r="150" spans="5:37" x14ac:dyDescent="0.25">
      <c r="E150" s="34"/>
      <c r="F150" s="34"/>
      <c r="G150" s="32"/>
      <c r="H150" s="33"/>
      <c r="I150" s="33"/>
      <c r="J150" s="33"/>
      <c r="K150" s="32"/>
      <c r="L150" s="32"/>
      <c r="M150" s="32"/>
      <c r="N150" s="33"/>
      <c r="O150" s="33"/>
      <c r="P150" s="34"/>
      <c r="Q150" s="34"/>
      <c r="AF150" s="32"/>
      <c r="AG150" s="32"/>
      <c r="AH150" s="33"/>
      <c r="AI150" s="33"/>
      <c r="AJ150" s="33"/>
      <c r="AK150" s="33"/>
    </row>
    <row r="151" spans="5:37" x14ac:dyDescent="0.25">
      <c r="E151" s="34"/>
      <c r="F151" s="34"/>
      <c r="G151" s="32"/>
      <c r="H151" s="33"/>
      <c r="I151" s="33"/>
      <c r="J151" s="33"/>
      <c r="K151" s="32"/>
      <c r="L151" s="32"/>
      <c r="M151" s="32"/>
      <c r="N151" s="33"/>
      <c r="O151" s="33"/>
      <c r="P151" s="34"/>
      <c r="Q151" s="34"/>
      <c r="AF151" s="32"/>
      <c r="AG151" s="32"/>
      <c r="AH151" s="33"/>
      <c r="AI151" s="33"/>
      <c r="AJ151" s="33"/>
      <c r="AK151" s="33"/>
    </row>
    <row r="152" spans="5:37" x14ac:dyDescent="0.25">
      <c r="E152" s="34"/>
      <c r="F152" s="34"/>
      <c r="G152" s="32"/>
      <c r="H152" s="33"/>
      <c r="I152" s="33"/>
      <c r="J152" s="33"/>
      <c r="K152" s="32"/>
      <c r="L152" s="32"/>
      <c r="M152" s="32"/>
      <c r="N152" s="33"/>
      <c r="O152" s="33"/>
      <c r="P152" s="34"/>
      <c r="Q152" s="34"/>
      <c r="AF152" s="32"/>
      <c r="AG152" s="32"/>
      <c r="AH152" s="33"/>
      <c r="AI152" s="33"/>
      <c r="AJ152" s="33"/>
      <c r="AK152" s="33"/>
    </row>
    <row r="153" spans="5:37" x14ac:dyDescent="0.25">
      <c r="E153" s="34"/>
      <c r="F153" s="34"/>
      <c r="G153" s="32"/>
      <c r="H153" s="33"/>
      <c r="I153" s="33"/>
      <c r="J153" s="33"/>
      <c r="K153" s="32"/>
      <c r="L153" s="32"/>
      <c r="M153" s="32"/>
      <c r="N153" s="33"/>
      <c r="O153" s="33"/>
      <c r="P153" s="34"/>
      <c r="Q153" s="34"/>
      <c r="AF153" s="32"/>
      <c r="AG153" s="32"/>
      <c r="AH153" s="33"/>
      <c r="AI153" s="33"/>
      <c r="AJ153" s="33"/>
      <c r="AK153" s="33"/>
    </row>
    <row r="154" spans="5:37" x14ac:dyDescent="0.25">
      <c r="E154" s="34"/>
      <c r="F154" s="34"/>
      <c r="G154" s="32"/>
      <c r="H154" s="33"/>
      <c r="I154" s="33"/>
      <c r="J154" s="33"/>
      <c r="K154" s="32"/>
      <c r="L154" s="32"/>
      <c r="M154" s="32"/>
      <c r="N154" s="33"/>
      <c r="O154" s="33"/>
      <c r="P154" s="34"/>
      <c r="Q154" s="34"/>
      <c r="AF154" s="32"/>
      <c r="AG154" s="32"/>
      <c r="AH154" s="33"/>
      <c r="AI154" s="33"/>
      <c r="AJ154" s="33"/>
      <c r="AK154" s="33"/>
    </row>
    <row r="155" spans="5:37" x14ac:dyDescent="0.25">
      <c r="E155" s="34"/>
      <c r="F155" s="34"/>
      <c r="G155" s="32"/>
      <c r="H155" s="33"/>
      <c r="I155" s="33"/>
      <c r="J155" s="33"/>
      <c r="K155" s="32"/>
      <c r="L155" s="32"/>
      <c r="M155" s="32"/>
      <c r="N155" s="33"/>
      <c r="O155" s="33"/>
      <c r="P155" s="34"/>
      <c r="Q155" s="34"/>
      <c r="AF155" s="32"/>
      <c r="AG155" s="32"/>
      <c r="AH155" s="33"/>
      <c r="AI155" s="33"/>
      <c r="AJ155" s="33"/>
      <c r="AK155" s="33"/>
    </row>
    <row r="156" spans="5:37" x14ac:dyDescent="0.25">
      <c r="E156" s="34"/>
      <c r="F156" s="34"/>
      <c r="G156" s="32"/>
      <c r="H156" s="33"/>
      <c r="I156" s="33"/>
      <c r="J156" s="33"/>
      <c r="K156" s="32"/>
      <c r="L156" s="32"/>
      <c r="M156" s="32"/>
      <c r="N156" s="33"/>
      <c r="O156" s="33"/>
      <c r="P156" s="34"/>
      <c r="Q156" s="34"/>
      <c r="AF156" s="32"/>
      <c r="AG156" s="32"/>
      <c r="AH156" s="33"/>
      <c r="AI156" s="33"/>
      <c r="AJ156" s="33"/>
      <c r="AK156" s="33"/>
    </row>
    <row r="157" spans="5:37" x14ac:dyDescent="0.25">
      <c r="E157" s="34"/>
      <c r="F157" s="34"/>
      <c r="G157" s="32"/>
      <c r="H157" s="33"/>
      <c r="I157" s="33"/>
      <c r="J157" s="33"/>
      <c r="K157" s="32"/>
      <c r="L157" s="32"/>
      <c r="M157" s="32"/>
      <c r="N157" s="33"/>
      <c r="O157" s="33"/>
      <c r="P157" s="34"/>
      <c r="Q157" s="34"/>
      <c r="AF157" s="32"/>
      <c r="AG157" s="32"/>
      <c r="AH157" s="33"/>
      <c r="AI157" s="33"/>
      <c r="AJ157" s="33"/>
      <c r="AK157" s="33"/>
    </row>
    <row r="158" spans="5:37" x14ac:dyDescent="0.25">
      <c r="E158" s="34"/>
      <c r="F158" s="34"/>
      <c r="G158" s="32"/>
      <c r="H158" s="33"/>
      <c r="I158" s="33"/>
      <c r="J158" s="33"/>
      <c r="K158" s="32"/>
      <c r="L158" s="32"/>
      <c r="M158" s="32"/>
      <c r="N158" s="33"/>
      <c r="O158" s="33"/>
      <c r="P158" s="34"/>
      <c r="Q158" s="34"/>
      <c r="AF158" s="32"/>
      <c r="AG158" s="32"/>
      <c r="AH158" s="33"/>
      <c r="AI158" s="33"/>
      <c r="AJ158" s="33"/>
      <c r="AK158" s="33"/>
    </row>
    <row r="159" spans="5:37" x14ac:dyDescent="0.25">
      <c r="E159" s="34"/>
      <c r="F159" s="34"/>
      <c r="G159" s="32"/>
      <c r="H159" s="33"/>
      <c r="I159" s="33"/>
      <c r="J159" s="33"/>
      <c r="K159" s="32"/>
      <c r="L159" s="32"/>
      <c r="M159" s="32"/>
      <c r="N159" s="33"/>
      <c r="O159" s="33"/>
      <c r="P159" s="34"/>
      <c r="Q159" s="34"/>
      <c r="AF159" s="32"/>
      <c r="AG159" s="32"/>
      <c r="AH159" s="33"/>
      <c r="AI159" s="33"/>
      <c r="AJ159" s="33"/>
      <c r="AK159" s="33"/>
    </row>
    <row r="160" spans="5:37" x14ac:dyDescent="0.25">
      <c r="E160" s="34"/>
      <c r="F160" s="34"/>
      <c r="G160" s="32"/>
      <c r="H160" s="33"/>
      <c r="I160" s="33"/>
      <c r="J160" s="33"/>
      <c r="K160" s="32"/>
      <c r="L160" s="32"/>
      <c r="M160" s="32"/>
      <c r="N160" s="33"/>
      <c r="O160" s="33"/>
      <c r="P160" s="34"/>
      <c r="Q160" s="34"/>
      <c r="AF160" s="32"/>
      <c r="AG160" s="32"/>
      <c r="AH160" s="33"/>
      <c r="AI160" s="33"/>
      <c r="AJ160" s="33"/>
      <c r="AK160" s="33"/>
    </row>
    <row r="161" spans="5:37" x14ac:dyDescent="0.25">
      <c r="E161" s="34"/>
      <c r="F161" s="34"/>
      <c r="G161" s="32"/>
      <c r="H161" s="33"/>
      <c r="I161" s="33"/>
      <c r="J161" s="33"/>
      <c r="K161" s="32"/>
      <c r="L161" s="32"/>
      <c r="M161" s="32"/>
      <c r="N161" s="33"/>
      <c r="O161" s="33"/>
      <c r="P161" s="34"/>
      <c r="Q161" s="34"/>
      <c r="AF161" s="32"/>
      <c r="AG161" s="32"/>
      <c r="AH161" s="33"/>
      <c r="AI161" s="33"/>
      <c r="AJ161" s="33"/>
      <c r="AK161" s="33"/>
    </row>
    <row r="162" spans="5:37" x14ac:dyDescent="0.25">
      <c r="E162" s="34"/>
      <c r="F162" s="34"/>
      <c r="G162" s="32"/>
      <c r="H162" s="33"/>
      <c r="I162" s="33"/>
      <c r="J162" s="33"/>
      <c r="K162" s="32"/>
      <c r="L162" s="32"/>
      <c r="M162" s="32"/>
      <c r="N162" s="33"/>
      <c r="O162" s="33"/>
      <c r="P162" s="34"/>
      <c r="Q162" s="34"/>
      <c r="AF162" s="32"/>
      <c r="AG162" s="32"/>
      <c r="AH162" s="33"/>
      <c r="AI162" s="33"/>
      <c r="AJ162" s="33"/>
      <c r="AK162" s="33"/>
    </row>
    <row r="163" spans="5:37" x14ac:dyDescent="0.25">
      <c r="E163" s="34"/>
      <c r="F163" s="34"/>
      <c r="G163" s="32"/>
      <c r="H163" s="33"/>
      <c r="I163" s="33"/>
      <c r="J163" s="33"/>
      <c r="K163" s="32"/>
      <c r="L163" s="32"/>
      <c r="M163" s="32"/>
      <c r="N163" s="33"/>
      <c r="O163" s="33"/>
      <c r="P163" s="34"/>
      <c r="Q163" s="34"/>
      <c r="AF163" s="32"/>
      <c r="AG163" s="32"/>
      <c r="AH163" s="33"/>
      <c r="AI163" s="33"/>
      <c r="AJ163" s="33"/>
      <c r="AK163" s="33"/>
    </row>
    <row r="164" spans="5:37" x14ac:dyDescent="0.25">
      <c r="E164" s="34"/>
      <c r="F164" s="34"/>
      <c r="G164" s="32"/>
      <c r="H164" s="33"/>
      <c r="I164" s="33"/>
      <c r="J164" s="33"/>
      <c r="K164" s="32"/>
      <c r="L164" s="32"/>
      <c r="M164" s="32"/>
      <c r="N164" s="33"/>
      <c r="O164" s="33"/>
      <c r="P164" s="34"/>
      <c r="Q164" s="34"/>
      <c r="AF164" s="32"/>
      <c r="AG164" s="32"/>
      <c r="AH164" s="33"/>
      <c r="AI164" s="33"/>
      <c r="AJ164" s="33"/>
      <c r="AK164" s="33"/>
    </row>
    <row r="165" spans="5:37" x14ac:dyDescent="0.25">
      <c r="E165" s="34"/>
      <c r="F165" s="34"/>
      <c r="G165" s="32"/>
      <c r="H165" s="33"/>
      <c r="I165" s="33"/>
      <c r="J165" s="33"/>
      <c r="K165" s="32"/>
      <c r="L165" s="32"/>
      <c r="M165" s="32"/>
      <c r="N165" s="33"/>
      <c r="O165" s="33"/>
      <c r="P165" s="34"/>
      <c r="Q165" s="34"/>
      <c r="AF165" s="32"/>
      <c r="AG165" s="32"/>
      <c r="AH165" s="33"/>
      <c r="AI165" s="33"/>
      <c r="AJ165" s="33"/>
      <c r="AK165" s="33"/>
    </row>
    <row r="166" spans="5:37" x14ac:dyDescent="0.25">
      <c r="E166" s="34"/>
      <c r="F166" s="34"/>
      <c r="G166" s="32"/>
      <c r="H166" s="33"/>
      <c r="I166" s="33"/>
      <c r="J166" s="33"/>
      <c r="K166" s="32"/>
      <c r="L166" s="32"/>
      <c r="M166" s="32"/>
      <c r="N166" s="33"/>
      <c r="O166" s="33"/>
      <c r="P166" s="34"/>
      <c r="Q166" s="34"/>
      <c r="AF166" s="32"/>
      <c r="AG166" s="32"/>
      <c r="AH166" s="33"/>
      <c r="AI166" s="33"/>
      <c r="AJ166" s="33"/>
      <c r="AK166" s="33"/>
    </row>
    <row r="167" spans="5:37" x14ac:dyDescent="0.25">
      <c r="E167" s="34"/>
      <c r="F167" s="34"/>
      <c r="G167" s="32"/>
      <c r="H167" s="33"/>
      <c r="I167" s="33"/>
      <c r="J167" s="33"/>
      <c r="K167" s="32"/>
      <c r="L167" s="32"/>
      <c r="M167" s="32"/>
      <c r="N167" s="33"/>
      <c r="O167" s="33"/>
      <c r="P167" s="34"/>
      <c r="Q167" s="34"/>
      <c r="AF167" s="32"/>
      <c r="AG167" s="32"/>
      <c r="AH167" s="33"/>
      <c r="AI167" s="33"/>
      <c r="AJ167" s="33"/>
      <c r="AK167" s="33"/>
    </row>
    <row r="168" spans="5:37" x14ac:dyDescent="0.25">
      <c r="E168" s="34"/>
      <c r="F168" s="34"/>
      <c r="G168" s="32"/>
      <c r="H168" s="33"/>
      <c r="I168" s="33"/>
      <c r="J168" s="33"/>
      <c r="K168" s="32"/>
      <c r="L168" s="32"/>
      <c r="M168" s="32"/>
      <c r="N168" s="33"/>
      <c r="O168" s="33"/>
      <c r="P168" s="34"/>
      <c r="Q168" s="34"/>
      <c r="AF168" s="32"/>
      <c r="AG168" s="32"/>
      <c r="AH168" s="33"/>
      <c r="AI168" s="33"/>
      <c r="AJ168" s="33"/>
      <c r="AK168" s="33"/>
    </row>
    <row r="169" spans="5:37" x14ac:dyDescent="0.25"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5:37" x14ac:dyDescent="0.25"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5:37" x14ac:dyDescent="0.25"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5:37" x14ac:dyDescent="0.25"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5:37" x14ac:dyDescent="0.25"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5:37" x14ac:dyDescent="0.25"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5:37" x14ac:dyDescent="0.25"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5:37" x14ac:dyDescent="0.25"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5:17" x14ac:dyDescent="0.25"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5:17" x14ac:dyDescent="0.25"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5:17" x14ac:dyDescent="0.25"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5:17" x14ac:dyDescent="0.25"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5:17" x14ac:dyDescent="0.25"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5:17" x14ac:dyDescent="0.25"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5:17" x14ac:dyDescent="0.25"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</sheetData>
  <sheetProtection password="B62D" sheet="1" objects="1" scenarios="1" selectLockedCells="1"/>
  <customSheetViews>
    <customSheetView guid="{84323158-D89D-41EC-B44C-042B5D648DB1}" scale="75">
      <selection activeCell="L23" sqref="L23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7"/>
  <sheetViews>
    <sheetView topLeftCell="A10" zoomScale="70" zoomScaleNormal="70" workbookViewId="0">
      <selection activeCell="AC8" sqref="AC8"/>
    </sheetView>
  </sheetViews>
  <sheetFormatPr baseColWidth="10" defaultRowHeight="15" x14ac:dyDescent="0.25"/>
  <cols>
    <col min="1" max="1" width="6.140625" customWidth="1"/>
    <col min="2" max="2" width="17.140625" customWidth="1"/>
    <col min="3" max="3" width="19.7109375" bestFit="1" customWidth="1"/>
    <col min="4" max="4" width="17.28515625" customWidth="1"/>
    <col min="5" max="5" width="18.7109375" customWidth="1"/>
    <col min="6" max="6" width="7.140625" customWidth="1"/>
    <col min="7" max="7" width="9.85546875" customWidth="1"/>
    <col min="8" max="8" width="7.5703125" customWidth="1"/>
    <col min="9" max="9" width="7.140625" customWidth="1"/>
    <col min="12" max="12" width="6.140625" customWidth="1"/>
    <col min="13" max="13" width="21" customWidth="1"/>
    <col min="14" max="14" width="9.42578125" customWidth="1"/>
    <col min="15" max="15" width="9.85546875" customWidth="1"/>
    <col min="16" max="16" width="13" customWidth="1"/>
    <col min="17" max="17" width="10.140625" customWidth="1"/>
    <col min="18" max="18" width="6.5703125" customWidth="1"/>
    <col min="19" max="19" width="11.28515625" customWidth="1"/>
    <col min="20" max="20" width="11.85546875" customWidth="1"/>
    <col min="21" max="21" width="11" customWidth="1"/>
    <col min="22" max="22" width="7.5703125" customWidth="1"/>
    <col min="23" max="23" width="6.28515625" customWidth="1"/>
    <col min="30" max="30" width="9.5703125" customWidth="1"/>
    <col min="31" max="31" width="8" customWidth="1"/>
    <col min="33" max="33" width="11.28515625" style="2" customWidth="1"/>
    <col min="34" max="34" width="4.42578125" style="105" customWidth="1"/>
    <col min="35" max="35" width="4.28515625" style="105" customWidth="1"/>
    <col min="36" max="36" width="4.7109375" customWidth="1"/>
  </cols>
  <sheetData>
    <row r="1" spans="1:3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72"/>
    </row>
    <row r="2" spans="1:3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72"/>
    </row>
    <row r="3" spans="1:37" x14ac:dyDescent="0.2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3"/>
      <c r="AI3" s="172"/>
      <c r="AK3" s="5"/>
    </row>
    <row r="4" spans="1:37" ht="46.5" x14ac:dyDescent="0.7">
      <c r="A4" s="3"/>
      <c r="B4" s="52" t="s">
        <v>55</v>
      </c>
      <c r="C4" s="6"/>
      <c r="D4" s="5"/>
      <c r="E4" s="5"/>
      <c r="F4" s="5"/>
      <c r="G4" s="5"/>
      <c r="H4" s="5"/>
      <c r="I4" s="5"/>
      <c r="J4" s="5"/>
      <c r="K4" s="5"/>
      <c r="L4" s="5"/>
      <c r="M4" s="5"/>
      <c r="O4" s="5"/>
      <c r="P4" s="5"/>
      <c r="Q4" s="197">
        <v>43202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171"/>
      <c r="AI4" s="172"/>
      <c r="AK4" s="5"/>
    </row>
    <row r="5" spans="1:37" ht="23.25" x14ac:dyDescent="0.35">
      <c r="A5" s="3"/>
      <c r="B5" s="3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D5" s="5"/>
      <c r="AE5" s="5"/>
      <c r="AF5" s="5"/>
      <c r="AG5" s="3"/>
      <c r="AI5" s="172"/>
      <c r="AK5" s="5"/>
    </row>
    <row r="6" spans="1:37" ht="18" customHeight="1" x14ac:dyDescent="0.3">
      <c r="A6" s="3"/>
      <c r="B6" s="7" t="s">
        <v>96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3"/>
      <c r="AI6" s="172"/>
      <c r="AK6" s="5"/>
    </row>
    <row r="7" spans="1:37" ht="21.75" customHeight="1" x14ac:dyDescent="0.3">
      <c r="A7" s="3"/>
      <c r="B7" s="7" t="s">
        <v>97</v>
      </c>
      <c r="C7" s="7"/>
      <c r="D7" s="7"/>
      <c r="E7" s="7"/>
      <c r="F7" s="7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3"/>
      <c r="AI7" s="172"/>
      <c r="AK7" s="89"/>
    </row>
    <row r="8" spans="1:37" ht="18" customHeight="1" x14ac:dyDescent="0.3">
      <c r="A8" s="3"/>
      <c r="B8" s="83" t="s">
        <v>98</v>
      </c>
      <c r="N8" s="7"/>
      <c r="O8" s="7"/>
      <c r="P8" s="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3"/>
      <c r="AI8" s="172"/>
      <c r="AK8" s="89"/>
    </row>
    <row r="9" spans="1:37" ht="18" customHeight="1" x14ac:dyDescent="0.3">
      <c r="A9" s="3"/>
      <c r="B9" s="83" t="s">
        <v>100</v>
      </c>
      <c r="K9" s="7"/>
      <c r="L9" s="7"/>
      <c r="M9" s="7"/>
      <c r="N9" s="7"/>
      <c r="O9" s="7"/>
      <c r="P9" s="7"/>
      <c r="Q9" s="5"/>
      <c r="R9" s="5"/>
      <c r="S9" s="5"/>
      <c r="T9" s="5"/>
      <c r="U9" s="5"/>
      <c r="V9" s="5"/>
      <c r="Y9" s="5"/>
      <c r="Z9" s="5"/>
      <c r="AA9" s="5"/>
      <c r="AB9" s="5"/>
      <c r="AC9" s="5"/>
      <c r="AD9" s="5"/>
      <c r="AE9" s="5"/>
      <c r="AF9" s="5"/>
      <c r="AG9" s="3"/>
      <c r="AI9" s="172"/>
      <c r="AK9" s="89"/>
    </row>
    <row r="10" spans="1:37" ht="18" customHeight="1" x14ac:dyDescent="0.3">
      <c r="A10" s="3"/>
      <c r="B10" s="83" t="s">
        <v>101</v>
      </c>
      <c r="K10" s="7"/>
      <c r="L10" s="7"/>
      <c r="M10" s="7"/>
      <c r="N10" s="7"/>
      <c r="O10" s="7"/>
      <c r="P10" s="7"/>
      <c r="Q10" s="5"/>
      <c r="R10" s="5"/>
      <c r="S10" s="5"/>
      <c r="T10" s="5"/>
      <c r="U10" s="5"/>
      <c r="V10" s="5"/>
      <c r="Y10" s="5"/>
      <c r="Z10" s="5"/>
      <c r="AA10" s="5"/>
      <c r="AB10" s="5"/>
      <c r="AC10" s="5"/>
      <c r="AD10" s="5"/>
      <c r="AE10" s="5"/>
      <c r="AF10" s="5"/>
      <c r="AG10" s="3"/>
      <c r="AI10" s="172"/>
      <c r="AK10" s="89"/>
    </row>
    <row r="11" spans="1:37" ht="18" customHeight="1" x14ac:dyDescent="0.3">
      <c r="A11" s="3"/>
      <c r="B11" s="83" t="s">
        <v>99</v>
      </c>
      <c r="G11" s="7"/>
      <c r="H11" s="7"/>
      <c r="I11" s="7"/>
      <c r="J11" s="7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3"/>
      <c r="AI11" s="172"/>
      <c r="AK11" s="89"/>
    </row>
    <row r="12" spans="1:37" ht="18" customHeight="1" x14ac:dyDescent="0.3">
      <c r="A12" s="3"/>
      <c r="B12" s="7" t="s">
        <v>27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3"/>
      <c r="AI12" s="172"/>
      <c r="AK12" s="89"/>
    </row>
    <row r="13" spans="1:37" ht="18" customHeight="1" x14ac:dyDescent="0.3">
      <c r="A13" s="3"/>
      <c r="B13" s="8" t="s">
        <v>36</v>
      </c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3"/>
      <c r="AI13" s="172"/>
      <c r="AK13" s="89"/>
    </row>
    <row r="14" spans="1:37" ht="18" customHeight="1" x14ac:dyDescent="0.3">
      <c r="A14" s="3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  <c r="AG14" s="171"/>
      <c r="AI14" s="172"/>
      <c r="AK14" s="89"/>
    </row>
    <row r="15" spans="1:37" ht="18" customHeight="1" x14ac:dyDescent="0.3">
      <c r="A15" s="3"/>
      <c r="B15" s="7" t="s">
        <v>102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5"/>
      <c r="R15" s="5"/>
      <c r="S15" s="5"/>
      <c r="T15" s="5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0"/>
      <c r="AG15" s="171"/>
      <c r="AI15" s="172"/>
      <c r="AK15" s="89"/>
    </row>
    <row r="16" spans="1:37" ht="18" customHeight="1" x14ac:dyDescent="0.3">
      <c r="A16" s="3"/>
      <c r="B16" s="7" t="s">
        <v>109</v>
      </c>
      <c r="K16" s="220"/>
      <c r="R16" s="5"/>
      <c r="S16" s="5"/>
      <c r="T16" s="5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10"/>
      <c r="AG16" s="171"/>
      <c r="AI16" s="172"/>
      <c r="AK16" s="89"/>
    </row>
    <row r="17" spans="1:37" ht="18" customHeight="1" x14ac:dyDescent="0.3">
      <c r="A17" s="3"/>
      <c r="B17" s="83" t="s">
        <v>103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5"/>
      <c r="R17" s="5"/>
      <c r="S17" s="5"/>
      <c r="T17" s="5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10"/>
      <c r="AG17" s="171"/>
      <c r="AI17" s="172"/>
      <c r="AK17" s="89"/>
    </row>
    <row r="18" spans="1:37" ht="18" customHeight="1" x14ac:dyDescent="0.3">
      <c r="A18" s="3"/>
      <c r="B18" s="8" t="s">
        <v>104</v>
      </c>
      <c r="C18" s="8"/>
      <c r="D18" s="7"/>
      <c r="E18" s="7"/>
      <c r="F18" s="7"/>
      <c r="G18" s="7"/>
      <c r="H18" s="7"/>
      <c r="I18" s="7"/>
      <c r="J18" t="s">
        <v>108</v>
      </c>
      <c r="K18" s="7"/>
      <c r="L18" s="7"/>
      <c r="M18" s="7"/>
      <c r="N18" s="7"/>
      <c r="O18" s="7"/>
      <c r="P18" s="7"/>
      <c r="Q18" s="5"/>
      <c r="R18" s="5"/>
      <c r="S18" s="9"/>
      <c r="T18" s="9"/>
      <c r="U18" s="9"/>
      <c r="V18" s="9"/>
      <c r="W18" s="9"/>
      <c r="X18" s="9"/>
      <c r="Y18" s="9"/>
      <c r="Z18" s="7" t="s">
        <v>90</v>
      </c>
      <c r="AA18" s="9"/>
      <c r="AB18" s="9"/>
      <c r="AC18" s="9"/>
      <c r="AD18" s="9"/>
      <c r="AE18" s="9"/>
      <c r="AF18" s="10"/>
      <c r="AG18" s="171"/>
      <c r="AI18" s="172"/>
      <c r="AK18" s="89"/>
    </row>
    <row r="19" spans="1:37" ht="18" customHeight="1" x14ac:dyDescent="0.3">
      <c r="A19" s="3"/>
      <c r="B19" s="11"/>
      <c r="C19" s="1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10"/>
      <c r="AG19" s="171"/>
      <c r="AI19" s="172"/>
      <c r="AK19" s="89"/>
    </row>
    <row r="20" spans="1:37" ht="18" customHeight="1" x14ac:dyDescent="0.3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74"/>
      <c r="AI20" s="172"/>
      <c r="AK20" s="89"/>
    </row>
    <row r="21" spans="1:37" ht="18" customHeight="1" x14ac:dyDescent="0.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Z21" s="3"/>
      <c r="AA21" s="3"/>
      <c r="AB21" s="3"/>
      <c r="AC21" s="3"/>
      <c r="AD21" s="3"/>
      <c r="AE21" s="3"/>
      <c r="AF21" s="3"/>
      <c r="AG21" s="3"/>
      <c r="AH21" s="3"/>
      <c r="AI21" s="172"/>
      <c r="AK21" s="89"/>
    </row>
    <row r="22" spans="1:37" ht="18" customHeight="1" x14ac:dyDescent="0.35">
      <c r="A22" s="3"/>
      <c r="B22" s="13" t="s">
        <v>4</v>
      </c>
      <c r="C22" s="13"/>
      <c r="D22" s="87" t="s">
        <v>1</v>
      </c>
      <c r="E22" s="189">
        <f>Tabelle1!D16</f>
        <v>52</v>
      </c>
      <c r="F22" s="7" t="s">
        <v>8</v>
      </c>
      <c r="G22" s="192">
        <f>Tabelle1!F16</f>
        <v>22</v>
      </c>
      <c r="H22" s="45"/>
      <c r="I22" s="100" t="s">
        <v>45</v>
      </c>
      <c r="J22" s="42">
        <f>IF(E22&lt;0,E22-G22/60,E22+G22/60)</f>
        <v>52.366666666666667</v>
      </c>
      <c r="K22" s="60" t="s">
        <v>8</v>
      </c>
      <c r="L22" s="60"/>
      <c r="M22" s="13" t="s">
        <v>9</v>
      </c>
      <c r="N22" s="65">
        <f>DEGREES(ASIN(N24))</f>
        <v>49.241705886764784</v>
      </c>
      <c r="O22" s="38" t="s">
        <v>46</v>
      </c>
      <c r="P22" s="102"/>
      <c r="R22" s="38"/>
      <c r="S22" s="5"/>
      <c r="T22" s="5"/>
      <c r="U22" s="5" t="s">
        <v>49</v>
      </c>
      <c r="V22" s="5"/>
      <c r="W22" s="5"/>
      <c r="X22" s="5"/>
      <c r="Y22" s="5"/>
      <c r="Z22" s="5"/>
      <c r="AA22" s="5"/>
      <c r="AG22" s="5"/>
      <c r="AH22" s="3"/>
      <c r="AI22" s="172"/>
      <c r="AK22" s="89"/>
    </row>
    <row r="23" spans="1:37" ht="18" customHeight="1" x14ac:dyDescent="0.3">
      <c r="A23" s="3"/>
      <c r="B23" s="13"/>
      <c r="C23" s="13"/>
      <c r="D23" s="14"/>
      <c r="E23" s="15"/>
      <c r="F23" s="5"/>
      <c r="G23" s="5"/>
      <c r="H23" s="5"/>
      <c r="I23" s="5"/>
      <c r="J23" s="42"/>
      <c r="K23" s="5"/>
      <c r="L23" s="5"/>
      <c r="M23" s="5"/>
      <c r="N23" s="5"/>
      <c r="O23" s="5"/>
      <c r="P23" s="3"/>
      <c r="R23" s="5"/>
      <c r="S23" s="5"/>
      <c r="T23" s="5"/>
      <c r="U23" s="5" t="s">
        <v>33</v>
      </c>
      <c r="V23" s="5"/>
      <c r="W23" s="5"/>
      <c r="X23" s="5"/>
      <c r="Y23" s="5"/>
      <c r="Z23" s="5"/>
      <c r="AA23" s="5"/>
      <c r="AG23" s="5"/>
      <c r="AH23" s="3"/>
      <c r="AI23" s="172"/>
      <c r="AK23" s="89"/>
    </row>
    <row r="24" spans="1:37" ht="18" customHeight="1" x14ac:dyDescent="0.35">
      <c r="A24" s="3"/>
      <c r="B24" s="13" t="s">
        <v>5</v>
      </c>
      <c r="C24" s="13"/>
      <c r="D24" s="87" t="s">
        <v>12</v>
      </c>
      <c r="E24" s="190">
        <f>Tabelle1!D18</f>
        <v>9</v>
      </c>
      <c r="F24" s="7" t="s">
        <v>8</v>
      </c>
      <c r="G24" s="193">
        <f>Tabelle1!F18</f>
        <v>44</v>
      </c>
      <c r="H24" s="5"/>
      <c r="I24" s="100" t="s">
        <v>45</v>
      </c>
      <c r="J24" s="42">
        <f>IF(E24&lt;0,E24-G24/60,E24+G24/60)</f>
        <v>9.7333333333333325</v>
      </c>
      <c r="K24" s="60" t="s">
        <v>8</v>
      </c>
      <c r="L24" s="60"/>
      <c r="M24" s="5" t="s">
        <v>14</v>
      </c>
      <c r="N24" s="5">
        <f>COS(RADIANS(N38))*COS(RADIANS(E38))*COS(RADIANS(J22))+SIN(RADIANS(N38))*SIN(RADIANS(J22))</f>
        <v>0.75747048321632793</v>
      </c>
      <c r="O24" s="5"/>
      <c r="P24" s="3"/>
      <c r="R24" s="5"/>
      <c r="T24" s="5"/>
      <c r="U24" s="5"/>
      <c r="V24" s="5"/>
      <c r="W24" s="5"/>
      <c r="X24" s="5"/>
      <c r="Z24" s="5"/>
      <c r="AA24" s="5"/>
      <c r="AB24" s="5"/>
      <c r="AC24" s="5"/>
      <c r="AD24" s="5"/>
      <c r="AE24" s="5"/>
      <c r="AF24" s="5"/>
      <c r="AG24" s="5"/>
      <c r="AH24" s="3"/>
      <c r="AI24" s="172"/>
      <c r="AK24" s="89"/>
    </row>
    <row r="25" spans="1:37" ht="18" customHeight="1" x14ac:dyDescent="0.3">
      <c r="A25" s="3"/>
      <c r="B25" s="13"/>
      <c r="C25" s="13"/>
      <c r="D25" s="14"/>
      <c r="E25" s="15"/>
      <c r="F25" s="7"/>
      <c r="G25" s="5"/>
      <c r="H25" s="5"/>
      <c r="I25" s="5"/>
      <c r="J25" s="5"/>
      <c r="K25" s="5"/>
      <c r="L25" s="5"/>
      <c r="M25" s="5"/>
      <c r="O25" s="5"/>
      <c r="P25" s="2"/>
      <c r="R25" s="5"/>
      <c r="S25" s="5"/>
      <c r="T25" s="5"/>
      <c r="U25" s="5"/>
      <c r="V25" s="5"/>
      <c r="W25" s="5"/>
      <c r="X25" s="5"/>
      <c r="Z25" s="5"/>
      <c r="AA25" s="5"/>
      <c r="AB25" s="5"/>
      <c r="AC25" s="5"/>
      <c r="AD25" s="5"/>
      <c r="AE25" s="5"/>
      <c r="AF25" s="5"/>
      <c r="AG25" s="5"/>
      <c r="AH25" s="3"/>
      <c r="AI25" s="172"/>
      <c r="AK25" s="89"/>
    </row>
    <row r="26" spans="1:37" ht="18" customHeight="1" x14ac:dyDescent="0.35">
      <c r="A26" s="3"/>
      <c r="B26" s="13" t="s">
        <v>11</v>
      </c>
      <c r="C26" s="13"/>
      <c r="D26" s="5"/>
      <c r="E26" s="191">
        <f>Tabelle1!D20</f>
        <v>43212</v>
      </c>
      <c r="F26" s="7"/>
      <c r="G26" s="5"/>
      <c r="H26" s="67"/>
      <c r="I26" s="67"/>
      <c r="J26" s="67"/>
      <c r="K26" s="5"/>
      <c r="L26" s="5"/>
      <c r="M26" s="84" t="s">
        <v>61</v>
      </c>
      <c r="N26" s="113">
        <f>90-N22</f>
        <v>40.758294113235216</v>
      </c>
      <c r="O26" s="38" t="s">
        <v>46</v>
      </c>
      <c r="P26" s="207"/>
      <c r="S26" s="83"/>
      <c r="U26" s="68" t="s">
        <v>51</v>
      </c>
      <c r="AH26" s="3"/>
      <c r="AI26" s="172"/>
      <c r="AK26" s="89"/>
    </row>
    <row r="27" spans="1:37" ht="18" customHeight="1" x14ac:dyDescent="0.3">
      <c r="A27" s="3"/>
      <c r="B27" s="5"/>
      <c r="C27" s="5"/>
      <c r="D27" s="5"/>
      <c r="E27" s="5"/>
      <c r="F27" s="7"/>
      <c r="G27" s="5"/>
      <c r="H27" s="5"/>
      <c r="I27" s="5"/>
      <c r="J27" s="5"/>
      <c r="K27" s="5"/>
      <c r="L27" s="5"/>
      <c r="P27" s="2"/>
      <c r="AH27" s="3"/>
      <c r="AI27" s="172"/>
      <c r="AK27" s="89"/>
    </row>
    <row r="28" spans="1:37" ht="18" customHeight="1" x14ac:dyDescent="0.3">
      <c r="A28" s="3"/>
      <c r="B28" s="43" t="s">
        <v>15</v>
      </c>
      <c r="C28" s="47">
        <v>43101</v>
      </c>
      <c r="D28" s="43" t="s">
        <v>10</v>
      </c>
      <c r="E28" s="98">
        <f>E26-C28+J30/24</f>
        <v>111.52083333333333</v>
      </c>
      <c r="F28" s="44"/>
      <c r="G28" s="43"/>
      <c r="H28" s="43"/>
      <c r="I28" s="43"/>
      <c r="J28" s="43"/>
      <c r="K28" s="5"/>
      <c r="L28" s="5"/>
      <c r="P28" s="2"/>
      <c r="AH28" s="3"/>
      <c r="AI28" s="172"/>
      <c r="AK28" s="89"/>
    </row>
    <row r="29" spans="1:37" ht="18" customHeight="1" x14ac:dyDescent="0.35">
      <c r="A29" s="3"/>
      <c r="B29" s="13"/>
      <c r="C29" s="13"/>
      <c r="D29" s="14"/>
      <c r="E29" s="69"/>
      <c r="F29" s="7"/>
      <c r="G29" s="5"/>
      <c r="H29" s="5"/>
      <c r="I29" s="5"/>
      <c r="J29" s="5"/>
      <c r="K29" s="5"/>
      <c r="L29" s="5"/>
      <c r="P29" s="2"/>
      <c r="R29" s="38"/>
      <c r="S29" s="5"/>
      <c r="T29" s="5"/>
      <c r="U29" s="5"/>
      <c r="V29" s="5"/>
      <c r="W29" s="5"/>
      <c r="AH29" s="3"/>
      <c r="AI29" s="172"/>
      <c r="AK29" s="89"/>
    </row>
    <row r="30" spans="1:37" ht="18" customHeight="1" x14ac:dyDescent="0.3">
      <c r="A30" s="3"/>
      <c r="B30" s="13" t="s">
        <v>24</v>
      </c>
      <c r="C30" s="13"/>
      <c r="D30" s="5"/>
      <c r="E30" s="190">
        <f>Tabelle1!D24</f>
        <v>12</v>
      </c>
      <c r="F30" s="7" t="s">
        <v>7</v>
      </c>
      <c r="G30" s="192">
        <f>Tabelle1!F24</f>
        <v>30</v>
      </c>
      <c r="H30" s="56"/>
      <c r="I30" s="100" t="s">
        <v>45</v>
      </c>
      <c r="J30" s="42">
        <f>E30+G30/60</f>
        <v>12.5</v>
      </c>
      <c r="K30" s="7" t="s">
        <v>32</v>
      </c>
      <c r="O30" s="5"/>
      <c r="P30" s="2"/>
      <c r="R30" s="5"/>
      <c r="S30" s="5"/>
      <c r="T30" s="5"/>
      <c r="U30" s="5" t="s">
        <v>50</v>
      </c>
      <c r="V30" s="5"/>
      <c r="W30" s="5"/>
      <c r="X30" s="5"/>
      <c r="Y30" s="5"/>
      <c r="Z30" s="5"/>
      <c r="AH30" s="3"/>
      <c r="AI30" s="172"/>
      <c r="AK30" s="89"/>
    </row>
    <row r="31" spans="1:37" ht="18" customHeight="1" x14ac:dyDescent="0.35">
      <c r="A31" s="3"/>
      <c r="B31" s="5"/>
      <c r="C31" s="5"/>
      <c r="D31" s="5"/>
      <c r="E31" s="5"/>
      <c r="F31" s="5"/>
      <c r="G31" s="5"/>
      <c r="H31" s="5"/>
      <c r="I31" s="5"/>
      <c r="J31" s="95">
        <f>J30/24</f>
        <v>0.52083333333333337</v>
      </c>
      <c r="K31" s="5"/>
      <c r="L31" s="5"/>
      <c r="M31" t="s">
        <v>42</v>
      </c>
      <c r="N31" s="211">
        <f>DEGREES(ACOS((SIN(RADIANS($N$38))-SIN(RADIANS($J$22))*SIN(RADIANS($N$22)))/(COS(RADIANS($J$22))*COS(RADIANS($N$22)))))</f>
        <v>176.08067852913817</v>
      </c>
      <c r="O31" s="38" t="s">
        <v>8</v>
      </c>
      <c r="P31" s="92"/>
      <c r="R31" s="43"/>
      <c r="U31" s="5" t="s">
        <v>47</v>
      </c>
      <c r="V31" s="5"/>
      <c r="W31" s="5"/>
      <c r="X31" s="5"/>
      <c r="Y31" s="5"/>
      <c r="Z31" s="5"/>
      <c r="AH31" s="3"/>
      <c r="AI31" s="172"/>
      <c r="AK31" s="89"/>
    </row>
    <row r="32" spans="1:37" ht="18" customHeight="1" x14ac:dyDescent="0.3">
      <c r="A32" s="3"/>
      <c r="B32" s="41" t="s">
        <v>28</v>
      </c>
      <c r="C32" s="41"/>
      <c r="D32" s="88" t="s">
        <v>40</v>
      </c>
      <c r="E32" s="61">
        <f>IF(J32&lt;0,24+J32/24,J32/24)</f>
        <v>0.50620370370370371</v>
      </c>
      <c r="F32" s="7" t="s">
        <v>7</v>
      </c>
      <c r="G32" s="54"/>
      <c r="H32" s="56"/>
      <c r="I32" s="56"/>
      <c r="J32" s="63">
        <f>J30-(15-J24)/15</f>
        <v>12.148888888888889</v>
      </c>
      <c r="K32" s="70" t="s">
        <v>32</v>
      </c>
      <c r="L32" s="70"/>
      <c r="O32" s="5"/>
      <c r="P32" s="2"/>
      <c r="R32" s="5"/>
      <c r="S32" s="5"/>
      <c r="T32" s="5"/>
      <c r="U32" s="5"/>
      <c r="V32" s="5"/>
      <c r="W32" s="5"/>
      <c r="X32" s="5"/>
      <c r="AH32" s="3"/>
      <c r="AI32" s="172"/>
      <c r="AK32" s="89"/>
    </row>
    <row r="33" spans="1:37" ht="18" customHeight="1" x14ac:dyDescent="0.35">
      <c r="A33" s="3"/>
      <c r="B33" s="41"/>
      <c r="C33" s="41"/>
      <c r="D33" s="62"/>
      <c r="E33" s="54"/>
      <c r="F33" s="53"/>
      <c r="G33" s="54"/>
      <c r="H33" s="7"/>
      <c r="I33" s="7"/>
      <c r="J33" s="63"/>
      <c r="K33" s="70"/>
      <c r="L33" s="70"/>
      <c r="M33" s="13" t="s">
        <v>44</v>
      </c>
      <c r="N33" s="65">
        <f>IF(E38&gt;0,360-N31,N31)</f>
        <v>183.91932147086183</v>
      </c>
      <c r="O33" s="38" t="s">
        <v>8</v>
      </c>
      <c r="P33" s="102"/>
      <c r="R33" s="5"/>
      <c r="S33" s="5"/>
      <c r="T33" s="5"/>
      <c r="U33" s="5" t="s">
        <v>52</v>
      </c>
      <c r="V33" s="5"/>
      <c r="W33" s="5"/>
      <c r="X33" s="5"/>
      <c r="Y33" s="5"/>
      <c r="Z33" s="5"/>
      <c r="AA33" s="5"/>
      <c r="AB33" s="5"/>
      <c r="AH33" s="3"/>
      <c r="AI33" s="172"/>
      <c r="AK33" s="5"/>
    </row>
    <row r="34" spans="1:37" ht="18" customHeight="1" x14ac:dyDescent="0.35">
      <c r="A34" s="3"/>
      <c r="B34" s="41" t="s">
        <v>30</v>
      </c>
      <c r="C34" s="63">
        <f>-0.171*SIN(0.0337 * E28 + 0.465) - 0.1299*SIN(0.01787 * E28 - 0.168)</f>
        <v>2.5218799824657051E-2</v>
      </c>
      <c r="D34" s="55" t="s">
        <v>31</v>
      </c>
      <c r="E34" s="64">
        <f>C34*60</f>
        <v>1.5131279894794232</v>
      </c>
      <c r="F34" s="7" t="s">
        <v>23</v>
      </c>
      <c r="G34" s="5"/>
      <c r="H34" s="5"/>
      <c r="I34" s="5"/>
      <c r="J34" s="71">
        <f>J32+C34</f>
        <v>12.174107688713546</v>
      </c>
      <c r="K34" s="70" t="s">
        <v>7</v>
      </c>
      <c r="L34" s="70"/>
      <c r="M34" s="5"/>
      <c r="N34" s="5"/>
      <c r="O34" s="5"/>
      <c r="P34" s="3"/>
      <c r="R34" s="38"/>
      <c r="S34" s="5"/>
      <c r="T34" s="5"/>
      <c r="U34" s="5" t="s">
        <v>17</v>
      </c>
      <c r="V34" s="5"/>
      <c r="W34" s="5"/>
      <c r="X34" s="5"/>
      <c r="Y34" s="5"/>
      <c r="Z34" s="5"/>
      <c r="AA34" s="5"/>
      <c r="AB34" s="5"/>
      <c r="AH34" s="3"/>
      <c r="AI34" s="172"/>
      <c r="AK34" s="5"/>
    </row>
    <row r="35" spans="1:37" ht="18" customHeight="1" x14ac:dyDescent="0.3">
      <c r="A35" s="3"/>
      <c r="B35" s="41"/>
      <c r="C35" s="41"/>
      <c r="D35" s="62"/>
      <c r="E35" s="54"/>
      <c r="F35" s="53"/>
      <c r="G35" s="54"/>
      <c r="H35" s="7"/>
      <c r="I35" s="7"/>
      <c r="J35" s="72"/>
      <c r="K35" s="70"/>
      <c r="L35" s="70"/>
      <c r="M35" s="46" t="s">
        <v>2</v>
      </c>
      <c r="N35" s="93">
        <f>DEGREES(ATAN(N36))</f>
        <v>3.9486971919499134</v>
      </c>
      <c r="O35" s="93"/>
      <c r="P35" s="208"/>
      <c r="Q35" s="5"/>
      <c r="R35" s="5"/>
      <c r="S35" s="5"/>
      <c r="T35" s="5"/>
      <c r="U35" s="5" t="s">
        <v>18</v>
      </c>
      <c r="V35" s="5"/>
      <c r="W35" s="5"/>
      <c r="X35" s="5"/>
      <c r="Y35" s="5"/>
      <c r="Z35" s="5"/>
      <c r="AA35" s="5"/>
      <c r="AB35" s="5"/>
      <c r="AH35" s="3"/>
      <c r="AI35" s="172"/>
      <c r="AK35" s="5"/>
    </row>
    <row r="36" spans="1:37" ht="18" customHeight="1" x14ac:dyDescent="0.3">
      <c r="A36" s="3"/>
      <c r="B36" s="41" t="s">
        <v>29</v>
      </c>
      <c r="C36" s="41"/>
      <c r="D36" s="5"/>
      <c r="E36" s="73">
        <f>IF(J34&lt;0,J34/24+24,J34/24)</f>
        <v>0.50725448702973108</v>
      </c>
      <c r="F36" s="53" t="s">
        <v>7</v>
      </c>
      <c r="G36" s="58"/>
      <c r="H36" s="56"/>
      <c r="I36" s="56"/>
      <c r="J36" s="74">
        <f>(J34-12)*15</f>
        <v>2.6116153307031897</v>
      </c>
      <c r="K36" s="70"/>
      <c r="L36" s="5"/>
      <c r="M36" s="5" t="s">
        <v>13</v>
      </c>
      <c r="N36" s="94">
        <f>SIN(RADIANS(E38))/(COS(RADIANS(E38))*SIN(RADIANS(E22))-TAN(RADIANS(N38))*COS(RADIANS(E22)))</f>
        <v>6.9027086816768224E-2</v>
      </c>
      <c r="O36" s="94"/>
      <c r="P36" s="209"/>
      <c r="U36" s="5" t="s">
        <v>48</v>
      </c>
      <c r="V36" s="5"/>
      <c r="W36" s="5"/>
      <c r="X36" s="5"/>
      <c r="Y36" s="5"/>
      <c r="Z36" s="5"/>
      <c r="AA36" s="5"/>
      <c r="AB36" s="5"/>
      <c r="AH36" s="3"/>
      <c r="AI36" s="172"/>
      <c r="AK36" s="5"/>
    </row>
    <row r="37" spans="1:37" ht="18" customHeight="1" x14ac:dyDescent="0.5">
      <c r="A37" s="3"/>
      <c r="B37" s="5"/>
      <c r="C37" s="5"/>
      <c r="D37" s="5"/>
      <c r="E37" s="5"/>
      <c r="F37" s="7"/>
      <c r="G37" s="5"/>
      <c r="H37" s="5"/>
      <c r="I37" s="5"/>
      <c r="J37" s="5"/>
      <c r="K37" s="5"/>
      <c r="L37" s="5"/>
      <c r="M37" s="5"/>
      <c r="N37" s="5"/>
      <c r="O37" s="5"/>
      <c r="P37" s="3"/>
      <c r="X37" s="5"/>
      <c r="AI37" s="172"/>
      <c r="AK37" s="6"/>
    </row>
    <row r="38" spans="1:37" ht="18" customHeight="1" x14ac:dyDescent="0.3">
      <c r="A38" s="3"/>
      <c r="B38" s="13" t="s">
        <v>3</v>
      </c>
      <c r="C38" s="5"/>
      <c r="D38" s="14" t="s">
        <v>16</v>
      </c>
      <c r="E38" s="85">
        <f>J38</f>
        <v>2.6116153307031897</v>
      </c>
      <c r="F38" s="7" t="s">
        <v>8</v>
      </c>
      <c r="G38" s="5"/>
      <c r="H38" s="5"/>
      <c r="I38" s="5"/>
      <c r="J38" s="59">
        <f>IF(J36&lt;-180,J36+360,J36)</f>
        <v>2.6116153307031897</v>
      </c>
      <c r="K38" s="5"/>
      <c r="L38" s="5"/>
      <c r="M38" s="13" t="s">
        <v>25</v>
      </c>
      <c r="N38" s="114">
        <f xml:space="preserve"> 23.43472*SIN(RADIANS(360*(284+E28)/365.24))</f>
        <v>11.662911272389204</v>
      </c>
      <c r="O38" s="210"/>
      <c r="P38" s="210"/>
      <c r="Q38" s="5"/>
      <c r="R38" s="5"/>
      <c r="S38" s="5"/>
      <c r="T38" s="5"/>
      <c r="U38" s="5"/>
      <c r="V38" s="5"/>
      <c r="W38" s="5"/>
      <c r="X38" s="75"/>
      <c r="Y38" s="40"/>
      <c r="AF38" s="5"/>
      <c r="AG38" s="5"/>
      <c r="AI38" s="172"/>
      <c r="AK38" s="5"/>
    </row>
    <row r="39" spans="1:37" ht="18" customHeight="1" x14ac:dyDescent="0.25">
      <c r="A39" s="3"/>
      <c r="B39" s="86" t="s">
        <v>39</v>
      </c>
      <c r="C39" s="5"/>
      <c r="D39" s="5"/>
      <c r="E39" s="5"/>
      <c r="F39" s="5"/>
      <c r="G39" s="5"/>
      <c r="H39" s="5"/>
      <c r="I39" s="5"/>
      <c r="J39" s="5"/>
      <c r="K39" s="5"/>
      <c r="L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Z39" s="43"/>
      <c r="AA39" s="43"/>
      <c r="AB39" s="43"/>
      <c r="AC39" s="43"/>
      <c r="AD39" s="43"/>
      <c r="AE39" s="43"/>
      <c r="AF39" s="43"/>
      <c r="AG39" s="43"/>
      <c r="AI39" s="172"/>
      <c r="AK39" s="5"/>
    </row>
    <row r="40" spans="1:37" ht="18" customHeight="1" x14ac:dyDescent="0.25">
      <c r="A40" s="3"/>
      <c r="B40" s="86"/>
      <c r="C40" s="5"/>
      <c r="D40" s="5"/>
      <c r="E40" s="5"/>
      <c r="F40" s="5"/>
      <c r="G40" s="5"/>
      <c r="H40" s="5"/>
      <c r="L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AA40" s="5"/>
      <c r="AB40" s="5"/>
      <c r="AC40" s="5"/>
      <c r="AD40" s="5"/>
      <c r="AE40" s="5"/>
      <c r="AF40" s="5"/>
      <c r="AG40" s="5"/>
      <c r="AI40" s="172"/>
      <c r="AK40" s="5"/>
    </row>
    <row r="41" spans="1:37" ht="18" customHeight="1" x14ac:dyDescent="0.35">
      <c r="A41" s="3"/>
      <c r="B41" s="60" t="s">
        <v>62</v>
      </c>
      <c r="C41" s="5"/>
      <c r="D41" s="5"/>
      <c r="E41" s="64">
        <f>IF(N22&gt;0,N44*SIN(RADIANS(N22)),0)</f>
        <v>741.61171149997767</v>
      </c>
      <c r="F41" s="5"/>
      <c r="G41" s="5"/>
      <c r="H41" s="5"/>
      <c r="I41" s="5"/>
      <c r="J41" s="5"/>
      <c r="K41" s="5"/>
      <c r="L41" s="5"/>
      <c r="N41" s="5"/>
      <c r="O41" s="5"/>
      <c r="P41" s="5"/>
      <c r="Q41" s="5"/>
      <c r="R41" s="5"/>
      <c r="S41" s="5"/>
      <c r="T41" s="5"/>
      <c r="U41" t="s">
        <v>76</v>
      </c>
      <c r="V41" s="5"/>
      <c r="W41" s="5"/>
      <c r="X41" s="5"/>
      <c r="Z41" s="5"/>
      <c r="AA41" s="5"/>
      <c r="AB41" s="5"/>
      <c r="AC41" s="5"/>
      <c r="AD41" s="5"/>
      <c r="AE41" s="5"/>
      <c r="AF41" s="5"/>
      <c r="AG41" s="5"/>
      <c r="AI41" s="172"/>
      <c r="AK41" s="5"/>
    </row>
    <row r="42" spans="1:37" ht="18" customHeight="1" x14ac:dyDescent="0.35">
      <c r="A42" s="3"/>
      <c r="B42" s="60"/>
      <c r="C42" s="5"/>
      <c r="D42" s="5"/>
      <c r="E42" s="5"/>
      <c r="F42" s="5"/>
      <c r="G42" s="5"/>
      <c r="H42" s="5"/>
      <c r="I42" s="5"/>
      <c r="K42" s="213" t="s">
        <v>94</v>
      </c>
      <c r="L42" s="214"/>
      <c r="M42" s="215"/>
      <c r="N42" s="194">
        <f>1/SIN(RADIANS(N22+244/(165+47*324^1.1)))</f>
        <v>1.3200060630350761</v>
      </c>
      <c r="O42" s="206"/>
      <c r="P42" s="206"/>
      <c r="Q42" s="7"/>
      <c r="R42" s="5"/>
      <c r="S42" s="5"/>
      <c r="T42" s="5"/>
      <c r="U42" s="5"/>
      <c r="V42" s="5"/>
      <c r="W42" s="5"/>
      <c r="X42" s="5"/>
      <c r="AI42" s="172"/>
      <c r="AK42" s="5"/>
    </row>
    <row r="43" spans="1:37" ht="18" customHeight="1" x14ac:dyDescent="0.35">
      <c r="A43" s="3"/>
      <c r="B43" s="60" t="s">
        <v>65</v>
      </c>
      <c r="C43" s="5"/>
      <c r="D43" s="5"/>
      <c r="E43" s="118">
        <f>1000*SIN(RADIANS(N22))</f>
        <v>757.47048321632792</v>
      </c>
      <c r="F43" s="5"/>
      <c r="G43" s="5"/>
      <c r="H43" s="5"/>
      <c r="I43" s="5"/>
      <c r="J43" s="83"/>
      <c r="K43" s="215"/>
      <c r="L43" s="215"/>
      <c r="M43" s="215"/>
      <c r="N43" s="216"/>
      <c r="O43" s="53"/>
      <c r="P43" s="53"/>
      <c r="Q43" s="7"/>
      <c r="R43" s="5"/>
      <c r="S43" s="5"/>
      <c r="T43" s="5"/>
      <c r="U43" s="5"/>
      <c r="V43" s="5"/>
      <c r="W43" s="5"/>
      <c r="X43" s="5"/>
      <c r="AI43" s="172"/>
      <c r="AK43" s="5"/>
    </row>
    <row r="44" spans="1:37" ht="18" customHeight="1" x14ac:dyDescent="0.3">
      <c r="A44" s="3"/>
      <c r="C44" s="5"/>
      <c r="D44" s="5"/>
      <c r="E44" s="5"/>
      <c r="F44" s="5"/>
      <c r="G44" s="5"/>
      <c r="H44" s="5"/>
      <c r="K44" s="215" t="s">
        <v>95</v>
      </c>
      <c r="L44" s="215"/>
      <c r="M44" s="217"/>
      <c r="N44" s="205">
        <f>1.1*1369*0.7^(N42^0.678)</f>
        <v>979.06351195493232</v>
      </c>
      <c r="O44" s="212" t="s">
        <v>54</v>
      </c>
      <c r="P44" s="195"/>
      <c r="R44" s="5"/>
      <c r="S44" s="5"/>
      <c r="T44" s="5"/>
      <c r="U44" s="5" t="s">
        <v>66</v>
      </c>
      <c r="V44" s="5"/>
      <c r="W44" s="5"/>
      <c r="X44" s="5"/>
      <c r="Y44" s="5"/>
      <c r="AA44" s="5"/>
      <c r="AB44" s="5"/>
      <c r="AI44" s="172"/>
      <c r="AK44" s="5"/>
    </row>
    <row r="45" spans="1:37" ht="18" customHeight="1" x14ac:dyDescent="0.35">
      <c r="A45" s="3"/>
      <c r="B45" s="7" t="s">
        <v>60</v>
      </c>
      <c r="C45" s="108">
        <f>Tabelle1!K33</f>
        <v>-30</v>
      </c>
      <c r="E45" s="115" t="s">
        <v>70</v>
      </c>
      <c r="F45" s="111"/>
      <c r="G45" s="119">
        <f>DEGREES(ACOS(-COS(RADIANS($N$22))*SIN(RADIANS($C$47))*COS(RADIANS(N33-C45))+SIN(RADIANS($N$22))*COS(RADIANS($C$47))))</f>
        <v>28.56723121259397</v>
      </c>
      <c r="H45" s="116" t="s">
        <v>8</v>
      </c>
      <c r="J45" s="112"/>
      <c r="L45" s="5"/>
      <c r="M45" s="5"/>
      <c r="N45" s="5"/>
      <c r="O45" s="5"/>
      <c r="P45" s="5"/>
      <c r="R45" s="5"/>
      <c r="S45" s="38"/>
      <c r="T45" s="5"/>
      <c r="U45" s="5"/>
      <c r="V45" s="5"/>
      <c r="W45" s="5"/>
      <c r="X45" s="17"/>
      <c r="Y45" s="5"/>
      <c r="AI45" s="172"/>
      <c r="AK45" s="5"/>
    </row>
    <row r="46" spans="1:37" ht="18" customHeight="1" x14ac:dyDescent="0.35">
      <c r="A46" s="3"/>
      <c r="B46" s="5"/>
      <c r="C46" s="109"/>
      <c r="E46" s="66"/>
      <c r="F46" s="111"/>
      <c r="G46" s="111"/>
      <c r="H46" s="111"/>
      <c r="L46" s="5"/>
      <c r="M46" s="5"/>
      <c r="N46" s="5"/>
      <c r="O46" s="5"/>
      <c r="P46" s="5"/>
      <c r="Q46" s="5"/>
      <c r="R46" s="5"/>
      <c r="S46" s="5"/>
      <c r="T46" s="5"/>
      <c r="U46" s="5" t="s">
        <v>53</v>
      </c>
      <c r="V46" s="5"/>
      <c r="W46" s="5"/>
      <c r="X46" s="5"/>
      <c r="Y46" s="5"/>
      <c r="AA46" s="5"/>
      <c r="AB46" s="5"/>
      <c r="AC46" s="5"/>
      <c r="AD46" s="5"/>
      <c r="AE46" s="5"/>
      <c r="AF46" s="5"/>
      <c r="AG46" s="5"/>
      <c r="AI46" s="172"/>
      <c r="AK46" s="5"/>
    </row>
    <row r="47" spans="1:37" ht="18" customHeight="1" x14ac:dyDescent="0.35">
      <c r="A47" s="3"/>
      <c r="B47" s="7" t="s">
        <v>57</v>
      </c>
      <c r="C47" s="108">
        <f>Tabelle1!K35</f>
        <v>55</v>
      </c>
      <c r="E47" s="83" t="s">
        <v>71</v>
      </c>
      <c r="F47" s="111"/>
      <c r="G47" s="117">
        <f>90-G45</f>
        <v>61.432768787406033</v>
      </c>
      <c r="H47" s="116" t="s">
        <v>8</v>
      </c>
      <c r="L47" s="5"/>
      <c r="M47" s="7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AA47" s="5"/>
      <c r="AB47" s="5"/>
      <c r="AC47" s="5"/>
      <c r="AD47" s="5"/>
      <c r="AE47" s="5"/>
      <c r="AF47" s="5"/>
      <c r="AG47" s="5"/>
      <c r="AI47" s="172"/>
      <c r="AK47" s="5"/>
    </row>
    <row r="48" spans="1:37" ht="20.25" customHeight="1" x14ac:dyDescent="0.3">
      <c r="A48" s="3"/>
      <c r="B48" s="5"/>
      <c r="C48" s="5"/>
      <c r="D48" s="5"/>
      <c r="E48" s="66"/>
      <c r="F48" s="111"/>
      <c r="G48" s="111"/>
      <c r="H48" s="1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D48" s="5"/>
      <c r="AE48" s="5"/>
      <c r="AF48" s="5"/>
      <c r="AG48" s="3"/>
      <c r="AI48" s="172"/>
      <c r="AK48" s="5"/>
    </row>
    <row r="49" spans="1:37" ht="15" customHeight="1" x14ac:dyDescent="0.3">
      <c r="A49" s="3"/>
      <c r="B49" s="7"/>
      <c r="C49" s="110"/>
      <c r="E49" s="115" t="s">
        <v>56</v>
      </c>
      <c r="F49" s="111"/>
      <c r="G49" s="117">
        <f>N44*SIN(RADIANS(G47))</f>
        <v>859.86899786611446</v>
      </c>
      <c r="H49" s="218" t="s">
        <v>54</v>
      </c>
      <c r="L49" s="5"/>
      <c r="Q49" s="5"/>
      <c r="R49" s="5"/>
      <c r="S49" s="5"/>
      <c r="T49" s="5"/>
      <c r="U49" s="17" t="s">
        <v>105</v>
      </c>
      <c r="V49" s="5"/>
      <c r="W49" s="5"/>
      <c r="X49" s="5"/>
      <c r="Y49" s="5"/>
      <c r="Z49" s="17" t="s">
        <v>106</v>
      </c>
      <c r="AD49" s="5"/>
      <c r="AE49" s="5"/>
      <c r="AF49" s="5"/>
      <c r="AG49" s="3"/>
      <c r="AI49" s="172"/>
      <c r="AK49" s="5"/>
    </row>
    <row r="50" spans="1:37" s="2" customFormat="1" ht="20.25" customHeight="1" x14ac:dyDescent="0.3">
      <c r="A50" s="3"/>
      <c r="B50" s="5"/>
      <c r="C50" s="5"/>
      <c r="E50" s="66"/>
      <c r="F50" s="3"/>
      <c r="G50" s="101"/>
      <c r="H50" s="102"/>
      <c r="L50" s="3"/>
      <c r="Q50" s="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157"/>
      <c r="AI50" s="172"/>
      <c r="AK50" s="3"/>
    </row>
    <row r="51" spans="1:37" s="2" customFormat="1" ht="20.25" customHeight="1" x14ac:dyDescent="0.3">
      <c r="A51" s="3"/>
      <c r="B51" s="5"/>
      <c r="C51" s="5"/>
      <c r="E51" s="66"/>
      <c r="F51" s="3"/>
      <c r="G51" s="101"/>
      <c r="H51" s="102"/>
      <c r="L51" s="3"/>
      <c r="Q51" s="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157"/>
      <c r="AI51" s="172"/>
      <c r="AK51" s="3"/>
    </row>
    <row r="52" spans="1:37" s="2" customFormat="1" ht="20.25" customHeight="1" x14ac:dyDescent="0.3">
      <c r="A52" s="3"/>
      <c r="B52" s="5"/>
      <c r="C52" s="5"/>
      <c r="E52" s="66"/>
      <c r="F52" s="3"/>
      <c r="G52" s="101"/>
      <c r="H52" s="102"/>
      <c r="L52" s="3"/>
      <c r="Q52" s="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57"/>
      <c r="AI52" s="172"/>
      <c r="AK52" s="3"/>
    </row>
    <row r="53" spans="1:37" ht="24" customHeight="1" x14ac:dyDescent="0.3">
      <c r="A53" s="3"/>
      <c r="B53" s="7"/>
      <c r="C53" s="110"/>
      <c r="E53" s="5"/>
      <c r="F53" s="5"/>
      <c r="G53" s="5"/>
      <c r="H53" s="5"/>
      <c r="I53" s="5"/>
      <c r="J53" s="5"/>
      <c r="K53" s="5"/>
      <c r="L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3"/>
      <c r="AI53" s="172"/>
      <c r="AK53" s="5"/>
    </row>
    <row r="54" spans="1:37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12"/>
      <c r="AH54" s="175"/>
      <c r="AI54" s="173"/>
      <c r="AJ54" s="5"/>
      <c r="AK54" s="5"/>
    </row>
    <row r="55" spans="1:37" ht="18.75" x14ac:dyDescent="0.3">
      <c r="A55" s="3"/>
      <c r="B55" s="13"/>
      <c r="C55" s="13"/>
      <c r="D55" s="14"/>
      <c r="E55" s="15"/>
      <c r="F55" s="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3"/>
      <c r="AH55" s="36"/>
      <c r="AI55" s="173"/>
      <c r="AJ55" s="5"/>
      <c r="AK55" s="5"/>
    </row>
    <row r="56" spans="1:37" ht="18.75" x14ac:dyDescent="0.3">
      <c r="A56" s="3"/>
      <c r="B56" s="13"/>
      <c r="C56" s="13"/>
      <c r="D56" s="14"/>
      <c r="E56" s="15"/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3"/>
      <c r="AI56" s="172"/>
    </row>
    <row r="57" spans="1:37" ht="18.75" x14ac:dyDescent="0.3">
      <c r="A57" s="3"/>
      <c r="B57" s="13"/>
      <c r="C57" s="13"/>
      <c r="D57" s="14"/>
      <c r="E57" s="15"/>
      <c r="F57" s="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3"/>
      <c r="AI57" s="172"/>
    </row>
    <row r="58" spans="1:37" ht="18.75" x14ac:dyDescent="0.3">
      <c r="A58" s="3"/>
      <c r="B58" s="13"/>
      <c r="C58" s="13"/>
      <c r="D58" s="14"/>
      <c r="E58" s="15"/>
      <c r="F58" s="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3"/>
      <c r="AI58" s="172"/>
    </row>
    <row r="59" spans="1:37" ht="18.75" x14ac:dyDescent="0.3">
      <c r="A59" s="3"/>
      <c r="B59" s="13"/>
      <c r="C59" s="13"/>
      <c r="D59" s="14"/>
      <c r="E59" s="15"/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3"/>
      <c r="AI59" s="172"/>
    </row>
    <row r="60" spans="1:37" ht="18.75" x14ac:dyDescent="0.3">
      <c r="A60" s="3"/>
      <c r="B60" s="13"/>
      <c r="C60" s="13"/>
      <c r="D60" s="14"/>
      <c r="E60" s="15"/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3"/>
      <c r="AI60" s="172"/>
    </row>
    <row r="61" spans="1:37" ht="18.75" x14ac:dyDescent="0.3">
      <c r="A61" s="3"/>
      <c r="B61" s="13"/>
      <c r="C61" s="13"/>
      <c r="D61" s="14"/>
      <c r="E61" s="15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3"/>
      <c r="AI61" s="172"/>
    </row>
    <row r="62" spans="1:37" ht="18.75" x14ac:dyDescent="0.3">
      <c r="A62" s="3"/>
      <c r="B62" s="13"/>
      <c r="C62" s="13"/>
      <c r="D62" s="14"/>
      <c r="E62" s="15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3"/>
      <c r="AI62" s="172"/>
    </row>
    <row r="63" spans="1:37" ht="18.75" x14ac:dyDescent="0.3">
      <c r="A63" s="3"/>
      <c r="B63" s="13"/>
      <c r="C63" s="13"/>
      <c r="D63" s="14"/>
      <c r="E63" s="15"/>
      <c r="F63" s="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3"/>
      <c r="AI63" s="172"/>
    </row>
    <row r="64" spans="1:37" ht="18.75" x14ac:dyDescent="0.3">
      <c r="A64" s="3"/>
      <c r="B64" s="13"/>
      <c r="C64" s="13"/>
      <c r="D64" s="14"/>
      <c r="E64" s="15"/>
      <c r="F64" s="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3"/>
      <c r="AI64" s="172"/>
    </row>
    <row r="65" spans="1:35" ht="18.75" x14ac:dyDescent="0.3">
      <c r="A65" s="3"/>
      <c r="B65" s="13"/>
      <c r="C65" s="13"/>
      <c r="D65" s="14"/>
      <c r="E65" s="15"/>
      <c r="F65" s="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3"/>
      <c r="AI65" s="172"/>
    </row>
    <row r="66" spans="1:35" ht="18.75" x14ac:dyDescent="0.3">
      <c r="A66" s="3"/>
      <c r="B66" s="13"/>
      <c r="C66" s="13"/>
      <c r="D66" s="14"/>
      <c r="E66" s="15"/>
      <c r="F66" s="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3"/>
      <c r="AI66" s="172"/>
    </row>
    <row r="67" spans="1:35" ht="18.75" x14ac:dyDescent="0.3">
      <c r="A67" s="3"/>
      <c r="B67" s="13"/>
      <c r="C67" s="13"/>
      <c r="D67" s="14"/>
      <c r="E67" s="15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3"/>
      <c r="AI67" s="172"/>
    </row>
    <row r="68" spans="1:35" ht="18.75" x14ac:dyDescent="0.3">
      <c r="A68" s="3"/>
      <c r="B68" s="13"/>
      <c r="C68" s="13"/>
      <c r="D68" s="14"/>
      <c r="E68" s="15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3"/>
      <c r="AI68" s="172"/>
    </row>
    <row r="69" spans="1:35" ht="18.75" x14ac:dyDescent="0.3">
      <c r="A69" s="3"/>
      <c r="B69" s="13"/>
      <c r="C69" s="13"/>
      <c r="D69" s="14"/>
      <c r="E69" s="15"/>
      <c r="F69" s="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3"/>
      <c r="AI69" s="172"/>
    </row>
    <row r="70" spans="1:35" ht="18.75" x14ac:dyDescent="0.3">
      <c r="A70" s="3"/>
      <c r="B70" s="13"/>
      <c r="C70" s="13"/>
      <c r="D70" s="14"/>
      <c r="E70" s="15"/>
      <c r="F70" s="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3"/>
      <c r="AI70" s="172"/>
    </row>
    <row r="71" spans="1:35" ht="18.75" x14ac:dyDescent="0.3">
      <c r="A71" s="3"/>
      <c r="B71" s="13"/>
      <c r="C71" s="13"/>
      <c r="D71" s="14"/>
      <c r="E71" s="15"/>
      <c r="F71" s="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3"/>
      <c r="AI71" s="172"/>
    </row>
    <row r="72" spans="1:35" ht="18.75" x14ac:dyDescent="0.3">
      <c r="A72" s="3"/>
      <c r="B72" s="13"/>
      <c r="C72" s="13"/>
      <c r="D72" s="14"/>
      <c r="E72" s="15"/>
      <c r="F72" s="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3"/>
      <c r="AI72" s="172"/>
    </row>
    <row r="73" spans="1:35" ht="18.75" x14ac:dyDescent="0.3">
      <c r="A73" s="3"/>
      <c r="B73" s="13"/>
      <c r="C73" s="13"/>
      <c r="D73" s="14"/>
      <c r="E73" s="15"/>
      <c r="F73" s="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3"/>
      <c r="AI73" s="172"/>
    </row>
    <row r="74" spans="1:35" ht="18.75" x14ac:dyDescent="0.3">
      <c r="A74" s="3"/>
      <c r="B74" s="13"/>
      <c r="C74" s="13"/>
      <c r="D74" s="14"/>
      <c r="E74" s="15"/>
      <c r="F74" s="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3"/>
      <c r="AI74" s="172"/>
    </row>
    <row r="75" spans="1:35" ht="18.75" x14ac:dyDescent="0.3">
      <c r="A75" s="3"/>
      <c r="B75" s="13"/>
      <c r="C75" s="13"/>
      <c r="D75" s="14"/>
      <c r="E75" s="15"/>
      <c r="F75" s="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3"/>
      <c r="AI75" s="172"/>
    </row>
    <row r="76" spans="1:35" ht="21" x14ac:dyDescent="0.35">
      <c r="A76" s="3"/>
      <c r="B76" s="48">
        <f>IF($E$22&lt;0,$E$22*-1,$E$22)</f>
        <v>52</v>
      </c>
      <c r="C76" s="49" t="str">
        <f>IF($E$22&gt;0,"° Nördliche Breite","° Südliche Breite")</f>
        <v>° Nördliche Breite</v>
      </c>
      <c r="D76" s="49"/>
      <c r="E76" s="15"/>
      <c r="F76" s="50">
        <f>IF($E$24&lt;0,$E$24*-1,$E$24)</f>
        <v>9</v>
      </c>
      <c r="G76" s="49" t="str">
        <f>IF($E$24&gt;0,"° Östliche Länge","° Westliche Länge")</f>
        <v>° Östliche Länge</v>
      </c>
      <c r="H76" s="51"/>
      <c r="I76" s="51"/>
      <c r="J76" s="51"/>
      <c r="K76" s="76"/>
      <c r="L76" s="76"/>
      <c r="M76" s="77">
        <f>$E$26</f>
        <v>43212</v>
      </c>
      <c r="N76" s="17"/>
      <c r="O76" s="17"/>
      <c r="P76" s="17"/>
      <c r="Q76" s="5"/>
      <c r="R76" s="5"/>
      <c r="S76" s="78">
        <f>J30/24</f>
        <v>0.52083333333333337</v>
      </c>
      <c r="T76" s="49" t="s">
        <v>26</v>
      </c>
      <c r="U76" s="5"/>
      <c r="V76" s="5"/>
      <c r="W76" s="5"/>
      <c r="X76" s="103"/>
      <c r="Y76" s="107"/>
      <c r="Z76" s="103" t="s">
        <v>8</v>
      </c>
      <c r="AA76" s="3"/>
      <c r="AB76" s="103"/>
      <c r="AC76" s="107"/>
      <c r="AD76" s="103"/>
      <c r="AE76" s="103"/>
      <c r="AF76" s="5"/>
      <c r="AG76" s="3"/>
      <c r="AI76" s="172"/>
    </row>
    <row r="77" spans="1:35" x14ac:dyDescent="0.25">
      <c r="A77" s="3"/>
      <c r="B77" s="39" t="s">
        <v>19</v>
      </c>
      <c r="C77" s="37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I77" s="172"/>
    </row>
    <row r="78" spans="1:35" x14ac:dyDescent="0.25">
      <c r="A78" s="3"/>
      <c r="B78" s="16"/>
      <c r="C78" s="1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3"/>
      <c r="AI78" s="172"/>
    </row>
    <row r="79" spans="1:35" x14ac:dyDescent="0.25">
      <c r="A79" s="3"/>
      <c r="B79" s="16"/>
      <c r="C79" s="1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3"/>
      <c r="AI79" s="172"/>
    </row>
    <row r="80" spans="1:35" x14ac:dyDescent="0.25">
      <c r="A80" s="3"/>
      <c r="B80" s="16"/>
      <c r="C80" s="1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3"/>
      <c r="AI80" s="172"/>
    </row>
    <row r="81" spans="1:35" x14ac:dyDescent="0.25">
      <c r="A81" s="3"/>
      <c r="B81" s="16"/>
      <c r="C81" s="1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3"/>
      <c r="AI81" s="172"/>
    </row>
    <row r="82" spans="1:35" x14ac:dyDescent="0.25">
      <c r="A82" s="3"/>
      <c r="B82" s="16"/>
      <c r="C82" s="1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3"/>
      <c r="AI82" s="172"/>
    </row>
    <row r="83" spans="1:35" x14ac:dyDescent="0.25">
      <c r="A83" s="3"/>
      <c r="B83" s="16"/>
      <c r="C83" s="1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3"/>
      <c r="AI83" s="172"/>
    </row>
    <row r="84" spans="1:35" x14ac:dyDescent="0.25">
      <c r="A84" s="3"/>
      <c r="B84" s="16"/>
      <c r="C84" s="1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3"/>
      <c r="AI84" s="172"/>
    </row>
    <row r="85" spans="1:35" x14ac:dyDescent="0.25">
      <c r="A85" s="3"/>
      <c r="B85" s="16"/>
      <c r="C85" s="1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3"/>
      <c r="AI85" s="172"/>
    </row>
    <row r="86" spans="1:35" x14ac:dyDescent="0.25">
      <c r="A86" s="3"/>
      <c r="B86" s="16"/>
      <c r="C86" s="1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3"/>
      <c r="AI86" s="172"/>
    </row>
    <row r="87" spans="1:35" x14ac:dyDescent="0.25">
      <c r="A87" s="3"/>
      <c r="B87" s="16"/>
      <c r="C87" s="1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3"/>
      <c r="AI87" s="172"/>
    </row>
    <row r="88" spans="1:35" x14ac:dyDescent="0.25">
      <c r="A88" s="3"/>
      <c r="B88" s="16"/>
      <c r="C88" s="1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3"/>
      <c r="AI88" s="172"/>
    </row>
    <row r="89" spans="1:35" x14ac:dyDescent="0.25">
      <c r="A89" s="3"/>
      <c r="B89" s="16"/>
      <c r="C89" s="1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3"/>
      <c r="AI89" s="172"/>
    </row>
    <row r="90" spans="1:35" x14ac:dyDescent="0.25">
      <c r="A90" s="3"/>
      <c r="B90" s="16"/>
      <c r="C90" s="1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3"/>
      <c r="AI90" s="172"/>
    </row>
    <row r="91" spans="1:35" x14ac:dyDescent="0.25">
      <c r="A91" s="3"/>
      <c r="B91" s="16"/>
      <c r="C91" s="1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3"/>
      <c r="AI91" s="172"/>
    </row>
    <row r="92" spans="1:35" x14ac:dyDescent="0.25">
      <c r="A92" s="3"/>
      <c r="B92" s="16"/>
      <c r="C92" s="1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3"/>
      <c r="AI92" s="172"/>
    </row>
    <row r="93" spans="1:35" x14ac:dyDescent="0.25">
      <c r="A93" s="3"/>
      <c r="B93" s="16"/>
      <c r="C93" s="1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3"/>
      <c r="AI93" s="172"/>
    </row>
    <row r="94" spans="1:35" x14ac:dyDescent="0.25">
      <c r="A94" s="3"/>
      <c r="B94" s="16"/>
      <c r="C94" s="1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3"/>
      <c r="AI94" s="172"/>
    </row>
    <row r="95" spans="1:35" x14ac:dyDescent="0.25">
      <c r="A95" s="3"/>
      <c r="B95" s="16"/>
      <c r="C95" s="1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3"/>
      <c r="AI95" s="172"/>
    </row>
    <row r="96" spans="1:35" x14ac:dyDescent="0.25">
      <c r="A96" s="3"/>
      <c r="B96" s="16"/>
      <c r="C96" s="1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3"/>
      <c r="AI96" s="172"/>
    </row>
    <row r="97" spans="1:35" x14ac:dyDescent="0.25">
      <c r="A97" s="3"/>
      <c r="B97" s="16"/>
      <c r="C97" s="1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3"/>
      <c r="AI97" s="172"/>
    </row>
    <row r="98" spans="1:35" x14ac:dyDescent="0.25">
      <c r="A98" s="3"/>
      <c r="B98" s="16"/>
      <c r="C98" s="1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3"/>
      <c r="AI98" s="172"/>
    </row>
    <row r="99" spans="1:35" x14ac:dyDescent="0.25">
      <c r="A99" s="3"/>
      <c r="B99" s="16"/>
      <c r="C99" s="1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 t="s">
        <v>83</v>
      </c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3"/>
      <c r="AI99" s="172"/>
    </row>
    <row r="100" spans="1:35" x14ac:dyDescent="0.25">
      <c r="A100" s="3"/>
      <c r="B100" s="16"/>
      <c r="C100" s="1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3"/>
      <c r="AI100" s="172"/>
    </row>
    <row r="101" spans="1:35" ht="15.75" x14ac:dyDescent="0.25">
      <c r="A101" s="3"/>
      <c r="B101" s="12"/>
      <c r="C101" s="12"/>
      <c r="D101" s="12"/>
      <c r="E101" s="18"/>
      <c r="F101" s="19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74"/>
      <c r="AI101" s="172"/>
    </row>
    <row r="102" spans="1:35" s="2" customFormat="1" ht="15.75" x14ac:dyDescent="0.25">
      <c r="A102" s="3"/>
      <c r="B102" s="3"/>
      <c r="C102" s="3"/>
      <c r="D102" s="3"/>
      <c r="E102" s="177"/>
      <c r="F102" s="161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157"/>
      <c r="AI102" s="188"/>
    </row>
    <row r="103" spans="1:35" s="2" customFormat="1" ht="7.5" customHeight="1" x14ac:dyDescent="0.25">
      <c r="A103" s="3"/>
      <c r="B103" s="3"/>
      <c r="C103" s="3"/>
      <c r="D103" s="3"/>
      <c r="E103" s="177"/>
      <c r="F103" s="161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157"/>
      <c r="AI103" s="188"/>
    </row>
    <row r="104" spans="1:35" ht="127.5" customHeight="1" x14ac:dyDescent="0.25">
      <c r="A104" s="3"/>
      <c r="B104" s="20"/>
      <c r="C104" s="176" t="s">
        <v>22</v>
      </c>
      <c r="E104" s="178" t="s">
        <v>6</v>
      </c>
      <c r="F104" s="176" t="s">
        <v>21</v>
      </c>
      <c r="G104" s="179"/>
      <c r="H104" s="185" t="s">
        <v>41</v>
      </c>
      <c r="I104" s="186" t="s">
        <v>0</v>
      </c>
      <c r="J104" s="181"/>
      <c r="K104" s="182" t="s">
        <v>20</v>
      </c>
      <c r="L104" s="182" t="s">
        <v>21</v>
      </c>
      <c r="M104" s="187" t="s">
        <v>20</v>
      </c>
      <c r="N104" s="187" t="s">
        <v>21</v>
      </c>
      <c r="O104" s="187" t="s">
        <v>78</v>
      </c>
      <c r="P104" s="176" t="s">
        <v>81</v>
      </c>
      <c r="Q104" s="198" t="s">
        <v>82</v>
      </c>
      <c r="R104" s="180"/>
      <c r="S104" s="199" t="s">
        <v>9</v>
      </c>
      <c r="T104" s="179" t="s">
        <v>73</v>
      </c>
      <c r="U104" s="179" t="s">
        <v>74</v>
      </c>
      <c r="V104" s="179" t="s">
        <v>75</v>
      </c>
      <c r="W104" s="179" t="s">
        <v>61</v>
      </c>
      <c r="Y104" s="179"/>
      <c r="Z104" s="179" t="s">
        <v>67</v>
      </c>
      <c r="AA104" s="179"/>
      <c r="AB104" s="183" t="s">
        <v>7</v>
      </c>
      <c r="AC104" s="179" t="s">
        <v>64</v>
      </c>
      <c r="AD104" s="179"/>
      <c r="AE104" s="179"/>
      <c r="AF104" s="179"/>
      <c r="AG104" s="184"/>
      <c r="AI104" s="188"/>
    </row>
    <row r="105" spans="1:35" x14ac:dyDescent="0.25">
      <c r="A105" s="3"/>
      <c r="B105" s="23">
        <v>1E-3</v>
      </c>
      <c r="C105" s="36">
        <f t="shared" ref="C105:C169" si="0" xml:space="preserve"> (B105-12)*15</f>
        <v>-179.98500000000001</v>
      </c>
      <c r="E105" s="40">
        <f t="shared" ref="E105:E168" si="1">COS(RADIANS($N$38))*COS(RADIANS(C105))*COS(RADIANS($J$22))+SIN(RADIANS($N$38))*SIN(RADIANS($J$22))</f>
        <v>-0.4379070812766821</v>
      </c>
      <c r="F105" s="22">
        <f t="shared" ref="F105:F106" si="2">DEGREES(ASIN(E105))</f>
        <v>-25.970420754890135</v>
      </c>
      <c r="H105" s="90">
        <f t="shared" ref="H105:H168" si="3">DEGREES(ACOS((SIN(RADIANS($N$38))-SIN(RADIANS($J$22))*SIN(RADIANS(F105)))/(COS(RADIANS($J$22))*COS(RADIANS(F105)))))</f>
        <v>1.6340353083125397E-2</v>
      </c>
      <c r="I105" s="91">
        <f t="shared" ref="I105:I168" si="4">IF(C105&gt;0,360-H105,H105)</f>
        <v>1.6340353083125397E-2</v>
      </c>
      <c r="J105" s="21"/>
      <c r="K105" s="35">
        <f>N33</f>
        <v>183.91932147086183</v>
      </c>
      <c r="L105" s="35">
        <f>N22</f>
        <v>49.241705886764784</v>
      </c>
      <c r="M105" s="106">
        <f t="shared" ref="M105:M168" si="5">IF(C105&gt;0,360-H105,H105)</f>
        <v>1.6340353083125397E-2</v>
      </c>
      <c r="N105" s="79">
        <f t="shared" ref="N105:N168" si="6">F105</f>
        <v>-25.970420754890135</v>
      </c>
      <c r="O105" s="196">
        <f>1/SIN(RADIANS(F105+244/(165+47*324^1.1)))</f>
        <v>-2.2843207767514979</v>
      </c>
      <c r="P105" s="196" t="e">
        <f>1.1*1353*0.7^(O105^0.678)</f>
        <v>#NUM!</v>
      </c>
      <c r="Q105" s="22" t="e">
        <f>SIN(RADIANS(N105))*P105</f>
        <v>#NUM!</v>
      </c>
      <c r="R105" s="5"/>
      <c r="S105" s="5">
        <f t="shared" ref="S105:S168" si="7">B105</f>
        <v>1E-3</v>
      </c>
      <c r="T105" s="105">
        <f t="shared" ref="T105:T166" si="8">IFERROR(Q105,0)</f>
        <v>0</v>
      </c>
      <c r="U105" s="105" t="str">
        <f>IF(T105&gt;0,1,"")</f>
        <v/>
      </c>
      <c r="W105" s="120" t="str">
        <f t="shared" ref="W105:W168" si="9">IF(N105&gt;0,90-N105,"NO")</f>
        <v>NO</v>
      </c>
      <c r="Z105" s="26">
        <f>DEGREES(ACOS(-COS(RADIANS(N105))*SIN(RADIANS($C$47))*COS(RADIANS(I105-$C$45))+SIN(RADIANS(N105))*COS(RADIANS($C$47))))</f>
        <v>152.72770760730859</v>
      </c>
      <c r="AA105" s="26">
        <f>90-Z105</f>
        <v>-62.727707607308588</v>
      </c>
      <c r="AB105">
        <v>1E-4</v>
      </c>
      <c r="AC105" s="105">
        <f>IF(N105&gt;0,P105*SIN(RADIANS(AA105)),0)</f>
        <v>0</v>
      </c>
      <c r="AD105" s="105" t="e">
        <f t="shared" ref="AD105:AD168" si="10">IF(Q105&gt;0,Q105,0)</f>
        <v>#NUM!</v>
      </c>
      <c r="AF105" s="105">
        <f t="shared" ref="AF105:AF168" si="11">AC105</f>
        <v>0</v>
      </c>
      <c r="AG105" s="105">
        <f>IF(AF105&lt;0,0,AF105)</f>
        <v>0</v>
      </c>
      <c r="AI105" s="172"/>
    </row>
    <row r="106" spans="1:35" x14ac:dyDescent="0.25">
      <c r="A106" s="3"/>
      <c r="B106" s="104">
        <v>0.1</v>
      </c>
      <c r="C106" s="36">
        <f t="shared" si="0"/>
        <v>-178.5</v>
      </c>
      <c r="E106" s="40">
        <f t="shared" si="1"/>
        <v>-0.43770218232874014</v>
      </c>
      <c r="F106" s="22">
        <f t="shared" si="2"/>
        <v>-25.957362991592259</v>
      </c>
      <c r="H106" s="90">
        <f t="shared" si="3"/>
        <v>1.6338887843744698</v>
      </c>
      <c r="I106" s="91">
        <f t="shared" si="4"/>
        <v>1.6338887843744698</v>
      </c>
      <c r="J106" s="40"/>
      <c r="K106">
        <v>0</v>
      </c>
      <c r="L106">
        <v>0</v>
      </c>
      <c r="M106" s="106">
        <f t="shared" si="5"/>
        <v>1.6338887843744698</v>
      </c>
      <c r="N106" s="79">
        <f t="shared" si="6"/>
        <v>-25.957362991592259</v>
      </c>
      <c r="O106" s="196">
        <f t="shared" ref="O106:O169" si="12">1/SIN(RADIANS(F106+244/(165+47*324^1.1)))</f>
        <v>-2.2853905462603108</v>
      </c>
      <c r="P106" s="196" t="e">
        <f t="shared" ref="P106:P169" si="13">1.1*1353*0.7^(O106^0.678)</f>
        <v>#NUM!</v>
      </c>
      <c r="Q106" s="22" t="e">
        <f t="shared" ref="Q106:Q169" si="14">SIN(RADIANS(N106))*P106</f>
        <v>#NUM!</v>
      </c>
      <c r="R106" s="23"/>
      <c r="S106" s="5">
        <f t="shared" si="7"/>
        <v>0.1</v>
      </c>
      <c r="T106" s="105">
        <f t="shared" si="8"/>
        <v>0</v>
      </c>
      <c r="U106" s="105" t="str">
        <f t="shared" ref="U106:U168" si="15">IF(T106&gt;0,1,"")</f>
        <v/>
      </c>
      <c r="W106" s="120" t="str">
        <f t="shared" si="9"/>
        <v>NO</v>
      </c>
      <c r="Z106" s="26">
        <f t="shared" ref="Z106:Z168" si="16">DEGREES(ACOS(-COS(RADIANS(N106))*SIN(RADIANS($C$47))*COS(RADIANS(I106-$C$45))+SIN(RADIANS(N106))*COS(RADIANS($C$47))))</f>
        <v>151.41853657758651</v>
      </c>
      <c r="AA106" s="26">
        <f t="shared" ref="AA106:AA169" si="17">90-Z106</f>
        <v>-61.418536577586508</v>
      </c>
      <c r="AB106">
        <v>0.1</v>
      </c>
      <c r="AC106" s="105">
        <f t="shared" ref="AC106:AC169" si="18">IF(N106&gt;0,P106*SIN(RADIANS(AA106)),0)</f>
        <v>0</v>
      </c>
      <c r="AD106" s="105" t="e">
        <f t="shared" si="10"/>
        <v>#NUM!</v>
      </c>
      <c r="AF106" s="105">
        <f t="shared" si="11"/>
        <v>0</v>
      </c>
      <c r="AG106" s="105">
        <f t="shared" ref="AG106:AG169" si="19">IF(AF106&lt;0,0,AF106)</f>
        <v>0</v>
      </c>
      <c r="AI106" s="172"/>
    </row>
    <row r="107" spans="1:35" x14ac:dyDescent="0.25">
      <c r="A107" s="3"/>
      <c r="B107" s="104">
        <v>0.2</v>
      </c>
      <c r="C107" s="36">
        <f t="shared" si="0"/>
        <v>-177</v>
      </c>
      <c r="E107" s="40">
        <f t="shared" si="1"/>
        <v>-0.43708756444712005</v>
      </c>
      <c r="F107" s="22">
        <f t="shared" ref="F107:F169" si="20">DEGREES(ASIN(E107))</f>
        <v>-25.918203418384945</v>
      </c>
      <c r="H107" s="90">
        <f t="shared" si="3"/>
        <v>3.2668993177534582</v>
      </c>
      <c r="I107" s="91">
        <f t="shared" si="4"/>
        <v>3.2668993177534582</v>
      </c>
      <c r="J107" s="40"/>
      <c r="K107">
        <v>0</v>
      </c>
      <c r="L107">
        <v>0</v>
      </c>
      <c r="M107" s="106">
        <f t="shared" si="5"/>
        <v>3.2668993177534582</v>
      </c>
      <c r="N107" s="79">
        <f t="shared" si="6"/>
        <v>-25.918203418384945</v>
      </c>
      <c r="O107" s="196">
        <f t="shared" si="12"/>
        <v>-2.2886054611497326</v>
      </c>
      <c r="P107" s="196" t="e">
        <f t="shared" si="13"/>
        <v>#NUM!</v>
      </c>
      <c r="Q107" s="22" t="e">
        <f t="shared" si="14"/>
        <v>#NUM!</v>
      </c>
      <c r="R107" s="5"/>
      <c r="S107" s="5">
        <f t="shared" si="7"/>
        <v>0.2</v>
      </c>
      <c r="T107" s="105">
        <f t="shared" si="8"/>
        <v>0</v>
      </c>
      <c r="U107" s="105" t="str">
        <f t="shared" si="15"/>
        <v/>
      </c>
      <c r="W107" s="120" t="str">
        <f t="shared" si="9"/>
        <v>NO</v>
      </c>
      <c r="Z107" s="26">
        <f t="shared" si="16"/>
        <v>150.08048062693862</v>
      </c>
      <c r="AA107" s="26">
        <f t="shared" si="17"/>
        <v>-60.080480626938623</v>
      </c>
      <c r="AB107">
        <v>0.2</v>
      </c>
      <c r="AC107" s="105">
        <f t="shared" si="18"/>
        <v>0</v>
      </c>
      <c r="AD107" s="105" t="e">
        <f t="shared" si="10"/>
        <v>#NUM!</v>
      </c>
      <c r="AF107" s="105">
        <f t="shared" si="11"/>
        <v>0</v>
      </c>
      <c r="AG107" s="105">
        <f t="shared" si="19"/>
        <v>0</v>
      </c>
      <c r="AI107" s="172"/>
    </row>
    <row r="108" spans="1:35" x14ac:dyDescent="0.25">
      <c r="A108" s="3"/>
      <c r="B108" s="104">
        <v>0.3</v>
      </c>
      <c r="C108" s="36">
        <f t="shared" si="0"/>
        <v>-175.5</v>
      </c>
      <c r="E108" s="40">
        <f t="shared" si="1"/>
        <v>-0.43606366935333152</v>
      </c>
      <c r="F108" s="22">
        <f t="shared" si="20"/>
        <v>-25.852996140600794</v>
      </c>
      <c r="H108" s="90">
        <f t="shared" si="3"/>
        <v>4.8981583130632762</v>
      </c>
      <c r="I108" s="91">
        <f t="shared" si="4"/>
        <v>4.8981583130632762</v>
      </c>
      <c r="J108" s="40"/>
      <c r="K108">
        <v>0</v>
      </c>
      <c r="L108">
        <v>0</v>
      </c>
      <c r="M108" s="106">
        <f t="shared" si="5"/>
        <v>4.8981583130632762</v>
      </c>
      <c r="N108" s="79">
        <f t="shared" si="6"/>
        <v>-25.852996140600794</v>
      </c>
      <c r="O108" s="196">
        <f t="shared" si="12"/>
        <v>-2.293981335728644</v>
      </c>
      <c r="P108" s="196" t="e">
        <f t="shared" si="13"/>
        <v>#NUM!</v>
      </c>
      <c r="Q108" s="22" t="e">
        <f t="shared" si="14"/>
        <v>#NUM!</v>
      </c>
      <c r="R108" s="5"/>
      <c r="S108" s="5">
        <f t="shared" si="7"/>
        <v>0.3</v>
      </c>
      <c r="T108" s="105">
        <f t="shared" si="8"/>
        <v>0</v>
      </c>
      <c r="U108" s="105" t="str">
        <f t="shared" si="15"/>
        <v/>
      </c>
      <c r="W108" s="120" t="str">
        <f t="shared" si="9"/>
        <v>NO</v>
      </c>
      <c r="Z108" s="26">
        <f t="shared" si="16"/>
        <v>148.72870743273427</v>
      </c>
      <c r="AA108" s="26">
        <f t="shared" si="17"/>
        <v>-58.728707432734268</v>
      </c>
      <c r="AB108">
        <v>0.3</v>
      </c>
      <c r="AC108" s="105">
        <f t="shared" si="18"/>
        <v>0</v>
      </c>
      <c r="AD108" s="105" t="e">
        <f t="shared" si="10"/>
        <v>#NUM!</v>
      </c>
      <c r="AF108" s="105">
        <f t="shared" si="11"/>
        <v>0</v>
      </c>
      <c r="AG108" s="105">
        <f t="shared" si="19"/>
        <v>0</v>
      </c>
      <c r="AI108" s="172"/>
    </row>
    <row r="109" spans="1:35" x14ac:dyDescent="0.25">
      <c r="A109" s="3"/>
      <c r="B109" s="104">
        <v>0.4</v>
      </c>
      <c r="C109" s="36">
        <f t="shared" si="0"/>
        <v>-174</v>
      </c>
      <c r="E109" s="40">
        <f t="shared" si="1"/>
        <v>-0.43463119877392686</v>
      </c>
      <c r="F109" s="22">
        <f t="shared" si="20"/>
        <v>-25.761828807690158</v>
      </c>
      <c r="H109" s="90">
        <f t="shared" si="3"/>
        <v>6.5268023505966664</v>
      </c>
      <c r="I109" s="91">
        <f t="shared" si="4"/>
        <v>6.5268023505966664</v>
      </c>
      <c r="J109" s="40"/>
      <c r="K109">
        <v>0</v>
      </c>
      <c r="L109">
        <v>0</v>
      </c>
      <c r="M109" s="106">
        <f t="shared" si="5"/>
        <v>6.5268023505966664</v>
      </c>
      <c r="N109" s="79">
        <f t="shared" si="6"/>
        <v>-25.761828807690158</v>
      </c>
      <c r="O109" s="196">
        <f t="shared" si="12"/>
        <v>-2.3015449224195028</v>
      </c>
      <c r="P109" s="196" t="e">
        <f t="shared" si="13"/>
        <v>#NUM!</v>
      </c>
      <c r="Q109" s="22" t="e">
        <f t="shared" si="14"/>
        <v>#NUM!</v>
      </c>
      <c r="R109" s="5"/>
      <c r="S109" s="5">
        <f t="shared" si="7"/>
        <v>0.4</v>
      </c>
      <c r="T109" s="105">
        <f t="shared" si="8"/>
        <v>0</v>
      </c>
      <c r="U109" s="105" t="str">
        <f t="shared" si="15"/>
        <v/>
      </c>
      <c r="W109" s="120" t="str">
        <f t="shared" si="9"/>
        <v>NO</v>
      </c>
      <c r="Z109" s="26">
        <f t="shared" si="16"/>
        <v>147.36493046261344</v>
      </c>
      <c r="AA109" s="26">
        <f t="shared" si="17"/>
        <v>-57.364930462613444</v>
      </c>
      <c r="AB109">
        <v>0.4</v>
      </c>
      <c r="AC109" s="105">
        <f t="shared" si="18"/>
        <v>0</v>
      </c>
      <c r="AD109" s="105" t="e">
        <f t="shared" si="10"/>
        <v>#NUM!</v>
      </c>
      <c r="AF109" s="105">
        <f t="shared" si="11"/>
        <v>0</v>
      </c>
      <c r="AG109" s="105">
        <f t="shared" si="19"/>
        <v>0</v>
      </c>
      <c r="AI109" s="172"/>
    </row>
    <row r="110" spans="1:35" x14ac:dyDescent="0.25">
      <c r="A110" s="3"/>
      <c r="B110" s="104">
        <v>0.5</v>
      </c>
      <c r="C110" s="36">
        <f t="shared" si="0"/>
        <v>-172.5</v>
      </c>
      <c r="E110" s="40">
        <f t="shared" si="1"/>
        <v>-0.43279113445268802</v>
      </c>
      <c r="F110" s="22">
        <f t="shared" si="20"/>
        <v>-25.644823400605166</v>
      </c>
      <c r="H110" s="90">
        <f t="shared" si="3"/>
        <v>8.151982661908443</v>
      </c>
      <c r="I110" s="91">
        <f t="shared" si="4"/>
        <v>8.151982661908443</v>
      </c>
      <c r="J110" s="40"/>
      <c r="K110">
        <v>0</v>
      </c>
      <c r="L110">
        <v>0</v>
      </c>
      <c r="M110" s="106">
        <f t="shared" si="5"/>
        <v>8.151982661908443</v>
      </c>
      <c r="N110" s="79">
        <f t="shared" si="6"/>
        <v>-25.644823400605166</v>
      </c>
      <c r="O110" s="196">
        <f t="shared" si="12"/>
        <v>-2.3113341355488952</v>
      </c>
      <c r="P110" s="196" t="e">
        <f t="shared" si="13"/>
        <v>#NUM!</v>
      </c>
      <c r="Q110" s="22" t="e">
        <f t="shared" si="14"/>
        <v>#NUM!</v>
      </c>
      <c r="R110" s="5"/>
      <c r="S110" s="5">
        <f t="shared" si="7"/>
        <v>0.5</v>
      </c>
      <c r="T110" s="105">
        <f t="shared" si="8"/>
        <v>0</v>
      </c>
      <c r="U110" s="105" t="str">
        <f t="shared" si="15"/>
        <v/>
      </c>
      <c r="W110" s="120" t="str">
        <f t="shared" si="9"/>
        <v>NO</v>
      </c>
      <c r="Z110" s="26">
        <f t="shared" si="16"/>
        <v>145.99060292405511</v>
      </c>
      <c r="AA110" s="26">
        <f t="shared" si="17"/>
        <v>-55.990602924055111</v>
      </c>
      <c r="AB110">
        <v>0.5</v>
      </c>
      <c r="AC110" s="105">
        <f t="shared" si="18"/>
        <v>0</v>
      </c>
      <c r="AD110" s="105" t="e">
        <f t="shared" si="10"/>
        <v>#NUM!</v>
      </c>
      <c r="AF110" s="105">
        <f t="shared" si="11"/>
        <v>0</v>
      </c>
      <c r="AG110" s="105">
        <f t="shared" si="19"/>
        <v>0</v>
      </c>
      <c r="AI110" s="172"/>
    </row>
    <row r="111" spans="1:35" x14ac:dyDescent="0.25">
      <c r="A111" s="3"/>
      <c r="B111" s="104">
        <v>0.6</v>
      </c>
      <c r="C111" s="36">
        <f t="shared" si="0"/>
        <v>-171</v>
      </c>
      <c r="E111" s="40">
        <f t="shared" si="1"/>
        <v>-0.43054473747778721</v>
      </c>
      <c r="F111" s="22">
        <f t="shared" si="20"/>
        <v>-25.502135516220925</v>
      </c>
      <c r="H111" s="90">
        <f t="shared" si="3"/>
        <v>9.7728697378526039</v>
      </c>
      <c r="I111" s="91">
        <f t="shared" si="4"/>
        <v>9.7728697378526039</v>
      </c>
      <c r="J111" s="40"/>
      <c r="K111">
        <v>0</v>
      </c>
      <c r="L111">
        <v>0</v>
      </c>
      <c r="M111" s="106">
        <f t="shared" si="5"/>
        <v>9.7728697378526039</v>
      </c>
      <c r="N111" s="79">
        <f t="shared" si="6"/>
        <v>-25.502135516220925</v>
      </c>
      <c r="O111" s="196">
        <f t="shared" si="12"/>
        <v>-2.3233985250388574</v>
      </c>
      <c r="P111" s="196" t="e">
        <f t="shared" si="13"/>
        <v>#NUM!</v>
      </c>
      <c r="Q111" s="22" t="e">
        <f t="shared" si="14"/>
        <v>#NUM!</v>
      </c>
      <c r="R111" s="5"/>
      <c r="S111" s="5">
        <f t="shared" si="7"/>
        <v>0.6</v>
      </c>
      <c r="T111" s="105">
        <f t="shared" si="8"/>
        <v>0</v>
      </c>
      <c r="U111" s="105" t="str">
        <f t="shared" si="15"/>
        <v/>
      </c>
      <c r="W111" s="120" t="str">
        <f t="shared" si="9"/>
        <v>NO</v>
      </c>
      <c r="Z111" s="26">
        <f t="shared" si="16"/>
        <v>144.60696324157175</v>
      </c>
      <c r="AA111" s="26">
        <f t="shared" si="17"/>
        <v>-54.606963241571748</v>
      </c>
      <c r="AB111">
        <v>0.6</v>
      </c>
      <c r="AC111" s="105">
        <f t="shared" si="18"/>
        <v>0</v>
      </c>
      <c r="AD111" s="105" t="e">
        <f t="shared" si="10"/>
        <v>#NUM!</v>
      </c>
      <c r="AF111" s="105">
        <f t="shared" si="11"/>
        <v>0</v>
      </c>
      <c r="AG111" s="105">
        <f t="shared" si="19"/>
        <v>0</v>
      </c>
      <c r="AI111" s="172"/>
    </row>
    <row r="112" spans="1:35" x14ac:dyDescent="0.25">
      <c r="A112" s="3"/>
      <c r="B112" s="104">
        <v>0.7</v>
      </c>
      <c r="C112" s="36">
        <f t="shared" si="0"/>
        <v>-169.5</v>
      </c>
      <c r="E112" s="40">
        <f t="shared" si="1"/>
        <v>-0.4278935474175013</v>
      </c>
      <c r="F112" s="22">
        <f t="shared" si="20"/>
        <v>-25.333953465080814</v>
      </c>
      <c r="H112" s="90">
        <f t="shared" si="3"/>
        <v>11.388657708451863</v>
      </c>
      <c r="I112" s="91">
        <f t="shared" si="4"/>
        <v>11.388657708451863</v>
      </c>
      <c r="J112" s="40"/>
      <c r="K112">
        <v>0</v>
      </c>
      <c r="L112">
        <v>0</v>
      </c>
      <c r="M112" s="106">
        <f t="shared" si="5"/>
        <v>11.388657708451863</v>
      </c>
      <c r="N112" s="79">
        <f t="shared" si="6"/>
        <v>-25.333953465080814</v>
      </c>
      <c r="O112" s="196">
        <f t="shared" si="12"/>
        <v>-2.3377999041951938</v>
      </c>
      <c r="P112" s="196" t="e">
        <f t="shared" si="13"/>
        <v>#NUM!</v>
      </c>
      <c r="Q112" s="22" t="e">
        <f t="shared" si="14"/>
        <v>#NUM!</v>
      </c>
      <c r="R112" s="5"/>
      <c r="S112" s="5">
        <f t="shared" si="7"/>
        <v>0.7</v>
      </c>
      <c r="T112" s="105">
        <f t="shared" si="8"/>
        <v>0</v>
      </c>
      <c r="U112" s="105" t="str">
        <f t="shared" si="15"/>
        <v/>
      </c>
      <c r="W112" s="120" t="str">
        <f t="shared" si="9"/>
        <v>NO</v>
      </c>
      <c r="Z112" s="26">
        <f t="shared" si="16"/>
        <v>143.21507181916317</v>
      </c>
      <c r="AA112" s="26">
        <f t="shared" si="17"/>
        <v>-53.215071819163171</v>
      </c>
      <c r="AB112">
        <v>0.7</v>
      </c>
      <c r="AC112" s="105">
        <f t="shared" si="18"/>
        <v>0</v>
      </c>
      <c r="AD112" s="105" t="e">
        <f t="shared" si="10"/>
        <v>#NUM!</v>
      </c>
      <c r="AF112" s="105">
        <f t="shared" si="11"/>
        <v>0</v>
      </c>
      <c r="AG112" s="105">
        <f t="shared" si="19"/>
        <v>0</v>
      </c>
      <c r="AI112" s="172"/>
    </row>
    <row r="113" spans="1:35" x14ac:dyDescent="0.25">
      <c r="A113" s="3"/>
      <c r="B113" s="104">
        <v>0.8</v>
      </c>
      <c r="C113" s="36">
        <f t="shared" si="0"/>
        <v>-168</v>
      </c>
      <c r="E113" s="40">
        <f t="shared" si="1"/>
        <v>-0.42483938126506759</v>
      </c>
      <c r="F113" s="22">
        <f t="shared" si="20"/>
        <v>-25.140497195170092</v>
      </c>
      <c r="H113" s="90">
        <f t="shared" si="3"/>
        <v>12.998568447415273</v>
      </c>
      <c r="I113" s="91">
        <f t="shared" si="4"/>
        <v>12.998568447415273</v>
      </c>
      <c r="J113" s="40"/>
      <c r="K113">
        <v>0</v>
      </c>
      <c r="L113">
        <v>0</v>
      </c>
      <c r="M113" s="106">
        <f t="shared" si="5"/>
        <v>12.998568447415273</v>
      </c>
      <c r="N113" s="79">
        <f t="shared" si="6"/>
        <v>-25.140497195170092</v>
      </c>
      <c r="O113" s="196">
        <f t="shared" si="12"/>
        <v>-2.3546131466258458</v>
      </c>
      <c r="P113" s="196" t="e">
        <f t="shared" si="13"/>
        <v>#NUM!</v>
      </c>
      <c r="Q113" s="22" t="e">
        <f t="shared" si="14"/>
        <v>#NUM!</v>
      </c>
      <c r="R113" s="5"/>
      <c r="S113" s="5">
        <f t="shared" si="7"/>
        <v>0.8</v>
      </c>
      <c r="T113" s="105">
        <f t="shared" si="8"/>
        <v>0</v>
      </c>
      <c r="U113" s="105" t="str">
        <f t="shared" si="15"/>
        <v/>
      </c>
      <c r="W113" s="120" t="str">
        <f t="shared" si="9"/>
        <v>NO</v>
      </c>
      <c r="Z113" s="26">
        <f t="shared" si="16"/>
        <v>141.81584085069068</v>
      </c>
      <c r="AA113" s="26">
        <f t="shared" si="17"/>
        <v>-51.815840850690677</v>
      </c>
      <c r="AB113">
        <v>0.8</v>
      </c>
      <c r="AC113" s="105">
        <f t="shared" si="18"/>
        <v>0</v>
      </c>
      <c r="AD113" s="105" t="e">
        <f t="shared" si="10"/>
        <v>#NUM!</v>
      </c>
      <c r="AF113" s="105">
        <f t="shared" si="11"/>
        <v>0</v>
      </c>
      <c r="AG113" s="105">
        <f t="shared" si="19"/>
        <v>0</v>
      </c>
      <c r="AI113" s="172"/>
    </row>
    <row r="114" spans="1:35" x14ac:dyDescent="0.25">
      <c r="A114" s="3"/>
      <c r="B114" s="104">
        <v>0.9</v>
      </c>
      <c r="C114" s="36">
        <f t="shared" si="0"/>
        <v>-166.5</v>
      </c>
      <c r="E114" s="40">
        <f t="shared" si="1"/>
        <v>-0.42138433219340776</v>
      </c>
      <c r="F114" s="22">
        <f t="shared" si="20"/>
        <v>-24.92201705658033</v>
      </c>
      <c r="H114" s="90">
        <f t="shared" si="3"/>
        <v>14.601855360153241</v>
      </c>
      <c r="I114" s="91">
        <f t="shared" si="4"/>
        <v>14.601855360153241</v>
      </c>
      <c r="J114" s="40"/>
      <c r="K114">
        <v>0</v>
      </c>
      <c r="L114">
        <v>0</v>
      </c>
      <c r="M114" s="106">
        <f t="shared" si="5"/>
        <v>14.601855360153241</v>
      </c>
      <c r="N114" s="79">
        <f t="shared" si="6"/>
        <v>-24.92201705658033</v>
      </c>
      <c r="O114" s="196">
        <f t="shared" si="12"/>
        <v>-2.3739271718019217</v>
      </c>
      <c r="P114" s="196" t="e">
        <f t="shared" si="13"/>
        <v>#NUM!</v>
      </c>
      <c r="Q114" s="22" t="e">
        <f t="shared" si="14"/>
        <v>#NUM!</v>
      </c>
      <c r="R114" s="5"/>
      <c r="S114" s="5">
        <f t="shared" si="7"/>
        <v>0.9</v>
      </c>
      <c r="T114" s="105">
        <f t="shared" si="8"/>
        <v>0</v>
      </c>
      <c r="U114" s="105" t="str">
        <f t="shared" si="15"/>
        <v/>
      </c>
      <c r="V114" s="105">
        <f>SUM(T105:T114)/10</f>
        <v>0</v>
      </c>
      <c r="W114" s="120" t="str">
        <f t="shared" si="9"/>
        <v>NO</v>
      </c>
      <c r="Z114" s="26">
        <f t="shared" si="16"/>
        <v>140.41005858119132</v>
      </c>
      <c r="AA114" s="26">
        <f t="shared" si="17"/>
        <v>-50.410058581191322</v>
      </c>
      <c r="AB114">
        <v>0.9</v>
      </c>
      <c r="AC114" s="105">
        <f t="shared" si="18"/>
        <v>0</v>
      </c>
      <c r="AD114" s="105" t="e">
        <f t="shared" si="10"/>
        <v>#NUM!</v>
      </c>
      <c r="AF114" s="105">
        <f t="shared" si="11"/>
        <v>0</v>
      </c>
      <c r="AG114" s="105">
        <f t="shared" si="19"/>
        <v>0</v>
      </c>
      <c r="AI114" s="172"/>
    </row>
    <row r="115" spans="1:35" x14ac:dyDescent="0.25">
      <c r="A115" s="3"/>
      <c r="B115" s="104">
        <v>1</v>
      </c>
      <c r="C115" s="36">
        <f t="shared" si="0"/>
        <v>-165</v>
      </c>
      <c r="E115" s="40">
        <f t="shared" si="1"/>
        <v>-0.41753076812057222</v>
      </c>
      <c r="F115" s="22">
        <f t="shared" si="20"/>
        <v>-24.678792423727089</v>
      </c>
      <c r="H115" s="90">
        <f t="shared" si="3"/>
        <v>16.197806820905463</v>
      </c>
      <c r="I115" s="91">
        <f t="shared" si="4"/>
        <v>16.197806820905463</v>
      </c>
      <c r="J115" s="40"/>
      <c r="K115">
        <v>0</v>
      </c>
      <c r="L115">
        <v>0</v>
      </c>
      <c r="M115" s="106">
        <f t="shared" si="5"/>
        <v>16.197806820905463</v>
      </c>
      <c r="N115" s="79">
        <f t="shared" si="6"/>
        <v>-24.678792423727089</v>
      </c>
      <c r="O115" s="196">
        <f t="shared" si="12"/>
        <v>-2.3958461440356218</v>
      </c>
      <c r="P115" s="196" t="e">
        <f t="shared" si="13"/>
        <v>#NUM!</v>
      </c>
      <c r="Q115" s="22" t="e">
        <f t="shared" si="14"/>
        <v>#NUM!</v>
      </c>
      <c r="R115" s="5"/>
      <c r="S115" s="5">
        <f t="shared" si="7"/>
        <v>1</v>
      </c>
      <c r="T115" s="105">
        <f t="shared" si="8"/>
        <v>0</v>
      </c>
      <c r="U115" s="105" t="str">
        <f t="shared" si="15"/>
        <v/>
      </c>
      <c r="W115" s="120" t="str">
        <f t="shared" si="9"/>
        <v>NO</v>
      </c>
      <c r="Z115" s="26">
        <f t="shared" si="16"/>
        <v>138.99840913101156</v>
      </c>
      <c r="AA115" s="26">
        <f t="shared" si="17"/>
        <v>-48.998409131011556</v>
      </c>
      <c r="AB115">
        <v>1</v>
      </c>
      <c r="AC115" s="105">
        <f t="shared" si="18"/>
        <v>0</v>
      </c>
      <c r="AD115" s="105" t="e">
        <f t="shared" si="10"/>
        <v>#NUM!</v>
      </c>
      <c r="AF115" s="105">
        <f t="shared" si="11"/>
        <v>0</v>
      </c>
      <c r="AG115" s="105">
        <f t="shared" si="19"/>
        <v>0</v>
      </c>
      <c r="AI115" s="172"/>
    </row>
    <row r="116" spans="1:35" x14ac:dyDescent="0.25">
      <c r="A116" s="3"/>
      <c r="B116" s="104">
        <v>1.1000000000000001</v>
      </c>
      <c r="C116" s="36">
        <f t="shared" si="0"/>
        <v>-163.5</v>
      </c>
      <c r="E116" s="40">
        <f t="shared" si="1"/>
        <v>-0.41328133008688672</v>
      </c>
      <c r="F116" s="22">
        <f t="shared" si="20"/>
        <v>-24.411130193195337</v>
      </c>
      <c r="H116" s="90">
        <f t="shared" si="3"/>
        <v>17.785749231840299</v>
      </c>
      <c r="I116" s="91">
        <f t="shared" si="4"/>
        <v>17.785749231840299</v>
      </c>
      <c r="J116" s="40"/>
      <c r="K116">
        <v>0</v>
      </c>
      <c r="L116">
        <v>0</v>
      </c>
      <c r="M116" s="106">
        <f t="shared" si="5"/>
        <v>17.785749231840299</v>
      </c>
      <c r="N116" s="79">
        <f t="shared" si="6"/>
        <v>-24.411130193195337</v>
      </c>
      <c r="O116" s="196">
        <f t="shared" si="12"/>
        <v>-2.4204909159349364</v>
      </c>
      <c r="P116" s="196" t="e">
        <f t="shared" si="13"/>
        <v>#NUM!</v>
      </c>
      <c r="Q116" s="22" t="e">
        <f t="shared" si="14"/>
        <v>#NUM!</v>
      </c>
      <c r="R116" s="5"/>
      <c r="S116" s="5">
        <f t="shared" si="7"/>
        <v>1.1000000000000001</v>
      </c>
      <c r="T116" s="105">
        <f t="shared" si="8"/>
        <v>0</v>
      </c>
      <c r="U116" s="105" t="str">
        <f t="shared" si="15"/>
        <v/>
      </c>
      <c r="W116" s="120" t="str">
        <f t="shared" si="9"/>
        <v>NO</v>
      </c>
      <c r="Z116" s="26">
        <f t="shared" si="16"/>
        <v>137.58148876243004</v>
      </c>
      <c r="AA116" s="26">
        <f t="shared" si="17"/>
        <v>-47.581488762430041</v>
      </c>
      <c r="AB116">
        <v>1.1000000000000001</v>
      </c>
      <c r="AC116" s="105">
        <f t="shared" si="18"/>
        <v>0</v>
      </c>
      <c r="AD116" s="105" t="e">
        <f t="shared" si="10"/>
        <v>#NUM!</v>
      </c>
      <c r="AF116" s="105">
        <f t="shared" si="11"/>
        <v>0</v>
      </c>
      <c r="AG116" s="105">
        <f t="shared" si="19"/>
        <v>0</v>
      </c>
      <c r="AI116" s="172"/>
    </row>
    <row r="117" spans="1:35" x14ac:dyDescent="0.25">
      <c r="A117" s="3"/>
      <c r="B117" s="104">
        <v>1.2</v>
      </c>
      <c r="C117" s="36">
        <f t="shared" si="0"/>
        <v>-162</v>
      </c>
      <c r="E117" s="40">
        <f t="shared" si="1"/>
        <v>-0.40863893044491506</v>
      </c>
      <c r="F117" s="22">
        <f t="shared" si="20"/>
        <v>-24.11936317629403</v>
      </c>
      <c r="H117" s="90">
        <f t="shared" si="3"/>
        <v>19.365049684500107</v>
      </c>
      <c r="I117" s="91">
        <f t="shared" si="4"/>
        <v>19.365049684500107</v>
      </c>
      <c r="J117" s="40"/>
      <c r="K117">
        <v>0</v>
      </c>
      <c r="L117">
        <v>0</v>
      </c>
      <c r="M117" s="106">
        <f t="shared" si="5"/>
        <v>19.365049684500107</v>
      </c>
      <c r="N117" s="79">
        <f t="shared" si="6"/>
        <v>-24.11936317629403</v>
      </c>
      <c r="O117" s="196">
        <f t="shared" si="12"/>
        <v>-2.4480007550104546</v>
      </c>
      <c r="P117" s="196" t="e">
        <f t="shared" si="13"/>
        <v>#NUM!</v>
      </c>
      <c r="Q117" s="22" t="e">
        <f t="shared" si="14"/>
        <v>#NUM!</v>
      </c>
      <c r="R117" s="5"/>
      <c r="S117" s="5">
        <f t="shared" si="7"/>
        <v>1.2</v>
      </c>
      <c r="T117" s="105">
        <f t="shared" si="8"/>
        <v>0</v>
      </c>
      <c r="U117" s="105" t="str">
        <f t="shared" si="15"/>
        <v/>
      </c>
      <c r="W117" s="120" t="str">
        <f t="shared" si="9"/>
        <v>NO</v>
      </c>
      <c r="Z117" s="26">
        <f t="shared" si="16"/>
        <v>136.15981928480582</v>
      </c>
      <c r="AA117" s="26">
        <f t="shared" si="17"/>
        <v>-46.15981928480582</v>
      </c>
      <c r="AB117">
        <v>1.2</v>
      </c>
      <c r="AC117" s="105">
        <f t="shared" si="18"/>
        <v>0</v>
      </c>
      <c r="AD117" s="105" t="e">
        <f t="shared" si="10"/>
        <v>#NUM!</v>
      </c>
      <c r="AF117" s="105">
        <f t="shared" si="11"/>
        <v>0</v>
      </c>
      <c r="AG117" s="105">
        <f t="shared" si="19"/>
        <v>0</v>
      </c>
      <c r="AI117" s="172"/>
    </row>
    <row r="118" spans="1:35" x14ac:dyDescent="0.25">
      <c r="A118" s="3"/>
      <c r="B118" s="104">
        <v>1.2</v>
      </c>
      <c r="C118" s="36">
        <f t="shared" si="0"/>
        <v>-162</v>
      </c>
      <c r="E118" s="40">
        <f t="shared" si="1"/>
        <v>-0.40863893044491506</v>
      </c>
      <c r="F118" s="22">
        <f t="shared" si="20"/>
        <v>-24.11936317629403</v>
      </c>
      <c r="H118" s="90">
        <f t="shared" si="3"/>
        <v>19.365049684500107</v>
      </c>
      <c r="I118" s="91">
        <f t="shared" si="4"/>
        <v>19.365049684500107</v>
      </c>
      <c r="J118" s="40"/>
      <c r="K118">
        <v>0</v>
      </c>
      <c r="L118">
        <v>0</v>
      </c>
      <c r="M118" s="106">
        <f t="shared" si="5"/>
        <v>19.365049684500107</v>
      </c>
      <c r="N118" s="79">
        <f t="shared" si="6"/>
        <v>-24.11936317629403</v>
      </c>
      <c r="O118" s="196">
        <f t="shared" si="12"/>
        <v>-2.4480007550104546</v>
      </c>
      <c r="P118" s="196" t="e">
        <f t="shared" si="13"/>
        <v>#NUM!</v>
      </c>
      <c r="Q118" s="22" t="e">
        <f t="shared" si="14"/>
        <v>#NUM!</v>
      </c>
      <c r="R118" s="5"/>
      <c r="S118" s="5">
        <f t="shared" si="7"/>
        <v>1.2</v>
      </c>
      <c r="T118" s="105">
        <f t="shared" si="8"/>
        <v>0</v>
      </c>
      <c r="U118" s="105" t="str">
        <f t="shared" si="15"/>
        <v/>
      </c>
      <c r="W118" s="120" t="str">
        <f t="shared" si="9"/>
        <v>NO</v>
      </c>
      <c r="Z118" s="26">
        <f t="shared" si="16"/>
        <v>136.15981928480582</v>
      </c>
      <c r="AA118" s="26">
        <f t="shared" si="17"/>
        <v>-46.15981928480582</v>
      </c>
      <c r="AB118">
        <v>1.3</v>
      </c>
      <c r="AC118" s="105">
        <f t="shared" si="18"/>
        <v>0</v>
      </c>
      <c r="AD118" s="105" t="e">
        <f t="shared" si="10"/>
        <v>#NUM!</v>
      </c>
      <c r="AF118" s="105">
        <f t="shared" si="11"/>
        <v>0</v>
      </c>
      <c r="AG118" s="105">
        <f t="shared" si="19"/>
        <v>0</v>
      </c>
      <c r="AI118" s="172"/>
    </row>
    <row r="119" spans="1:35" x14ac:dyDescent="0.25">
      <c r="A119" s="3"/>
      <c r="B119" s="104">
        <v>1.4</v>
      </c>
      <c r="C119" s="36">
        <f t="shared" si="0"/>
        <v>-159</v>
      </c>
      <c r="E119" s="40">
        <f t="shared" si="1"/>
        <v>-0.39818824014710097</v>
      </c>
      <c r="F119" s="22">
        <f t="shared" si="20"/>
        <v>-23.46496537817378</v>
      </c>
      <c r="H119" s="90">
        <f t="shared" si="3"/>
        <v>22.495409623865651</v>
      </c>
      <c r="I119" s="91">
        <f t="shared" si="4"/>
        <v>22.495409623865651</v>
      </c>
      <c r="J119" s="40"/>
      <c r="K119">
        <v>0</v>
      </c>
      <c r="L119">
        <v>0</v>
      </c>
      <c r="M119" s="106">
        <f t="shared" si="5"/>
        <v>22.495409623865651</v>
      </c>
      <c r="N119" s="79">
        <f t="shared" si="6"/>
        <v>-23.46496537817378</v>
      </c>
      <c r="O119" s="196">
        <f t="shared" si="12"/>
        <v>-2.5122775166110278</v>
      </c>
      <c r="P119" s="196" t="e">
        <f t="shared" si="13"/>
        <v>#NUM!</v>
      </c>
      <c r="Q119" s="22" t="e">
        <f t="shared" si="14"/>
        <v>#NUM!</v>
      </c>
      <c r="R119" s="5"/>
      <c r="S119" s="5">
        <f t="shared" si="7"/>
        <v>1.4</v>
      </c>
      <c r="T119" s="105">
        <f t="shared" si="8"/>
        <v>0</v>
      </c>
      <c r="U119" s="105" t="str">
        <f t="shared" si="15"/>
        <v/>
      </c>
      <c r="W119" s="120" t="str">
        <f t="shared" si="9"/>
        <v>NO</v>
      </c>
      <c r="Z119" s="26">
        <f t="shared" si="16"/>
        <v>133.30401267438708</v>
      </c>
      <c r="AA119" s="26">
        <f t="shared" si="17"/>
        <v>-43.304012674387081</v>
      </c>
      <c r="AB119">
        <v>1.4</v>
      </c>
      <c r="AC119" s="105">
        <f t="shared" si="18"/>
        <v>0</v>
      </c>
      <c r="AD119" s="105" t="e">
        <f t="shared" si="10"/>
        <v>#NUM!</v>
      </c>
      <c r="AF119" s="105">
        <f t="shared" si="11"/>
        <v>0</v>
      </c>
      <c r="AG119" s="105">
        <f t="shared" si="19"/>
        <v>0</v>
      </c>
      <c r="AI119" s="172"/>
    </row>
    <row r="120" spans="1:35" x14ac:dyDescent="0.25">
      <c r="A120" s="3"/>
      <c r="B120" s="104">
        <v>1.5</v>
      </c>
      <c r="C120" s="36">
        <f t="shared" si="0"/>
        <v>-157.5</v>
      </c>
      <c r="E120" s="40">
        <f t="shared" si="1"/>
        <v>-0.39238711187236475</v>
      </c>
      <c r="F120" s="22">
        <f t="shared" si="20"/>
        <v>-23.103114246746259</v>
      </c>
      <c r="H120" s="90">
        <f t="shared" si="3"/>
        <v>24.04542493601269</v>
      </c>
      <c r="I120" s="91">
        <f t="shared" si="4"/>
        <v>24.04542493601269</v>
      </c>
      <c r="J120" s="40"/>
      <c r="K120">
        <v>0</v>
      </c>
      <c r="L120">
        <v>0</v>
      </c>
      <c r="M120" s="106">
        <f t="shared" si="5"/>
        <v>24.04542493601269</v>
      </c>
      <c r="N120" s="79">
        <f t="shared" si="6"/>
        <v>-23.103114246746259</v>
      </c>
      <c r="O120" s="196">
        <f t="shared" si="12"/>
        <v>-2.5494355963449644</v>
      </c>
      <c r="P120" s="196" t="e">
        <f t="shared" si="13"/>
        <v>#NUM!</v>
      </c>
      <c r="Q120" s="22" t="e">
        <f t="shared" si="14"/>
        <v>#NUM!</v>
      </c>
      <c r="R120" s="5"/>
      <c r="S120" s="5">
        <f t="shared" si="7"/>
        <v>1.5</v>
      </c>
      <c r="T120" s="105">
        <f t="shared" si="8"/>
        <v>0</v>
      </c>
      <c r="U120" s="105" t="str">
        <f t="shared" si="15"/>
        <v/>
      </c>
      <c r="W120" s="120" t="str">
        <f t="shared" si="9"/>
        <v>NO</v>
      </c>
      <c r="Z120" s="26">
        <f t="shared" si="16"/>
        <v>131.87063774132741</v>
      </c>
      <c r="AA120" s="26">
        <f t="shared" si="17"/>
        <v>-41.870637741327414</v>
      </c>
      <c r="AB120">
        <v>1.5</v>
      </c>
      <c r="AC120" s="105">
        <f t="shared" si="18"/>
        <v>0</v>
      </c>
      <c r="AD120" s="105" t="e">
        <f t="shared" si="10"/>
        <v>#NUM!</v>
      </c>
      <c r="AF120" s="105">
        <f t="shared" si="11"/>
        <v>0</v>
      </c>
      <c r="AG120" s="105">
        <f t="shared" si="19"/>
        <v>0</v>
      </c>
      <c r="AI120" s="172"/>
    </row>
    <row r="121" spans="1:35" x14ac:dyDescent="0.25">
      <c r="A121" s="3"/>
      <c r="B121" s="104">
        <v>1.6</v>
      </c>
      <c r="C121" s="36">
        <f t="shared" si="0"/>
        <v>-156</v>
      </c>
      <c r="E121" s="40">
        <f t="shared" si="1"/>
        <v>-0.38620734184281735</v>
      </c>
      <c r="F121" s="22">
        <f t="shared" si="20"/>
        <v>-22.718713992067642</v>
      </c>
      <c r="H121" s="90">
        <f t="shared" si="3"/>
        <v>25.584712387609599</v>
      </c>
      <c r="I121" s="91">
        <f t="shared" si="4"/>
        <v>25.584712387609599</v>
      </c>
      <c r="J121" s="40"/>
      <c r="K121">
        <v>0</v>
      </c>
      <c r="L121">
        <v>0</v>
      </c>
      <c r="M121" s="106">
        <f t="shared" si="5"/>
        <v>25.584712387609599</v>
      </c>
      <c r="N121" s="79">
        <f t="shared" si="6"/>
        <v>-22.718713992067642</v>
      </c>
      <c r="O121" s="196">
        <f t="shared" si="12"/>
        <v>-2.590247441279943</v>
      </c>
      <c r="P121" s="196" t="e">
        <f t="shared" si="13"/>
        <v>#NUM!</v>
      </c>
      <c r="Q121" s="22" t="e">
        <f t="shared" si="14"/>
        <v>#NUM!</v>
      </c>
      <c r="R121" s="5"/>
      <c r="S121" s="5">
        <f t="shared" si="7"/>
        <v>1.6</v>
      </c>
      <c r="T121" s="105">
        <f t="shared" si="8"/>
        <v>0</v>
      </c>
      <c r="U121" s="105" t="str">
        <f t="shared" si="15"/>
        <v/>
      </c>
      <c r="W121" s="120" t="str">
        <f t="shared" si="9"/>
        <v>NO</v>
      </c>
      <c r="Z121" s="26">
        <f t="shared" si="16"/>
        <v>130.43405225449737</v>
      </c>
      <c r="AA121" s="26">
        <f t="shared" si="17"/>
        <v>-40.434052254497374</v>
      </c>
      <c r="AB121">
        <v>1.6</v>
      </c>
      <c r="AC121" s="105">
        <f t="shared" si="18"/>
        <v>0</v>
      </c>
      <c r="AD121" s="105" t="e">
        <f t="shared" si="10"/>
        <v>#NUM!</v>
      </c>
      <c r="AF121" s="105">
        <f t="shared" si="11"/>
        <v>0</v>
      </c>
      <c r="AG121" s="105">
        <f t="shared" si="19"/>
        <v>0</v>
      </c>
      <c r="AI121" s="172"/>
    </row>
    <row r="122" spans="1:35" x14ac:dyDescent="0.25">
      <c r="A122" s="3"/>
      <c r="B122" s="104">
        <v>1.7</v>
      </c>
      <c r="C122" s="36">
        <f t="shared" si="0"/>
        <v>-154.5</v>
      </c>
      <c r="E122" s="40">
        <f t="shared" si="1"/>
        <v>-0.37965316536415072</v>
      </c>
      <c r="F122" s="22">
        <f t="shared" si="20"/>
        <v>-22.312200580762347</v>
      </c>
      <c r="H122" s="90">
        <f t="shared" si="3"/>
        <v>27.112868076408041</v>
      </c>
      <c r="I122" s="91">
        <f t="shared" si="4"/>
        <v>27.112868076408041</v>
      </c>
      <c r="J122" s="40"/>
      <c r="K122">
        <v>0</v>
      </c>
      <c r="L122">
        <v>0</v>
      </c>
      <c r="M122" s="106">
        <f t="shared" si="5"/>
        <v>27.112868076408041</v>
      </c>
      <c r="N122" s="79">
        <f t="shared" si="6"/>
        <v>-22.312200580762347</v>
      </c>
      <c r="O122" s="196">
        <f t="shared" si="12"/>
        <v>-2.6349842996231527</v>
      </c>
      <c r="P122" s="196" t="e">
        <f t="shared" si="13"/>
        <v>#NUM!</v>
      </c>
      <c r="Q122" s="22" t="e">
        <f t="shared" si="14"/>
        <v>#NUM!</v>
      </c>
      <c r="R122" s="5"/>
      <c r="S122" s="5">
        <f t="shared" si="7"/>
        <v>1.7</v>
      </c>
      <c r="T122" s="105">
        <f t="shared" si="8"/>
        <v>0</v>
      </c>
      <c r="U122" s="105" t="str">
        <f t="shared" si="15"/>
        <v/>
      </c>
      <c r="W122" s="120" t="str">
        <f t="shared" si="9"/>
        <v>NO</v>
      </c>
      <c r="Z122" s="26">
        <f t="shared" si="16"/>
        <v>128.99453957403244</v>
      </c>
      <c r="AA122" s="26">
        <f t="shared" si="17"/>
        <v>-38.994539574032444</v>
      </c>
      <c r="AB122">
        <v>1.7</v>
      </c>
      <c r="AC122" s="105">
        <f t="shared" si="18"/>
        <v>0</v>
      </c>
      <c r="AD122" s="105" t="e">
        <f t="shared" si="10"/>
        <v>#NUM!</v>
      </c>
      <c r="AF122" s="105">
        <f t="shared" si="11"/>
        <v>0</v>
      </c>
      <c r="AG122" s="105">
        <f t="shared" si="19"/>
        <v>0</v>
      </c>
      <c r="AI122" s="172"/>
    </row>
    <row r="123" spans="1:35" x14ac:dyDescent="0.25">
      <c r="A123" s="3"/>
      <c r="B123" s="104">
        <v>1.8</v>
      </c>
      <c r="C123" s="36">
        <f t="shared" si="0"/>
        <v>-153</v>
      </c>
      <c r="E123" s="40">
        <f t="shared" si="1"/>
        <v>-0.37272907434153457</v>
      </c>
      <c r="F123" s="22">
        <f t="shared" si="20"/>
        <v>-21.884025134357337</v>
      </c>
      <c r="H123" s="90">
        <f t="shared" si="3"/>
        <v>28.629536221942043</v>
      </c>
      <c r="I123" s="91">
        <f t="shared" si="4"/>
        <v>28.629536221942043</v>
      </c>
      <c r="J123" s="40"/>
      <c r="K123">
        <v>0</v>
      </c>
      <c r="L123">
        <v>0</v>
      </c>
      <c r="M123" s="106">
        <f t="shared" si="5"/>
        <v>28.629536221942043</v>
      </c>
      <c r="N123" s="79">
        <f t="shared" si="6"/>
        <v>-21.884025134357337</v>
      </c>
      <c r="O123" s="196">
        <f t="shared" si="12"/>
        <v>-2.6839558275107191</v>
      </c>
      <c r="P123" s="196" t="e">
        <f t="shared" si="13"/>
        <v>#NUM!</v>
      </c>
      <c r="Q123" s="22" t="e">
        <f t="shared" si="14"/>
        <v>#NUM!</v>
      </c>
      <c r="R123" s="5"/>
      <c r="S123" s="5">
        <f t="shared" si="7"/>
        <v>1.8</v>
      </c>
      <c r="T123" s="105">
        <f t="shared" si="8"/>
        <v>0</v>
      </c>
      <c r="U123" s="105" t="str">
        <f t="shared" si="15"/>
        <v/>
      </c>
      <c r="W123" s="120" t="str">
        <f t="shared" si="9"/>
        <v>NO</v>
      </c>
      <c r="Z123" s="26">
        <f t="shared" si="16"/>
        <v>127.55235311045213</v>
      </c>
      <c r="AA123" s="26">
        <f t="shared" si="17"/>
        <v>-37.552353110452131</v>
      </c>
      <c r="AB123">
        <v>1.8</v>
      </c>
      <c r="AC123" s="105">
        <f t="shared" si="18"/>
        <v>0</v>
      </c>
      <c r="AD123" s="105" t="e">
        <f t="shared" si="10"/>
        <v>#NUM!</v>
      </c>
      <c r="AF123" s="105">
        <f t="shared" si="11"/>
        <v>0</v>
      </c>
      <c r="AG123" s="105">
        <f t="shared" si="19"/>
        <v>0</v>
      </c>
      <c r="AI123" s="172"/>
    </row>
    <row r="124" spans="1:35" x14ac:dyDescent="0.25">
      <c r="A124" s="3"/>
      <c r="B124" s="104">
        <v>1.9</v>
      </c>
      <c r="C124" s="36">
        <f t="shared" si="0"/>
        <v>-151.5</v>
      </c>
      <c r="E124" s="40">
        <f t="shared" si="1"/>
        <v>-0.36543981420109017</v>
      </c>
      <c r="F124" s="22">
        <f t="shared" si="20"/>
        <v>-21.434652122638646</v>
      </c>
      <c r="H124" s="90">
        <f t="shared" si="3"/>
        <v>30.13440908383399</v>
      </c>
      <c r="I124" s="91">
        <f t="shared" si="4"/>
        <v>30.13440908383399</v>
      </c>
      <c r="J124" s="40"/>
      <c r="K124">
        <v>0</v>
      </c>
      <c r="L124">
        <v>0</v>
      </c>
      <c r="M124" s="106">
        <f t="shared" si="5"/>
        <v>30.13440908383399</v>
      </c>
      <c r="N124" s="79">
        <f t="shared" si="6"/>
        <v>-21.434652122638646</v>
      </c>
      <c r="O124" s="196">
        <f t="shared" si="12"/>
        <v>-2.7375160503736753</v>
      </c>
      <c r="P124" s="196" t="e">
        <f t="shared" si="13"/>
        <v>#NUM!</v>
      </c>
      <c r="Q124" s="22" t="e">
        <f t="shared" si="14"/>
        <v>#NUM!</v>
      </c>
      <c r="R124" s="5"/>
      <c r="S124" s="5">
        <f t="shared" si="7"/>
        <v>1.9</v>
      </c>
      <c r="T124" s="105">
        <f t="shared" si="8"/>
        <v>0</v>
      </c>
      <c r="U124" s="105" t="str">
        <f t="shared" si="15"/>
        <v/>
      </c>
      <c r="W124" s="120" t="str">
        <f t="shared" si="9"/>
        <v>NO</v>
      </c>
      <c r="Z124" s="26">
        <f t="shared" si="16"/>
        <v>126.10772022351827</v>
      </c>
      <c r="AA124" s="26">
        <f t="shared" si="17"/>
        <v>-36.107720223518271</v>
      </c>
      <c r="AB124">
        <v>1.9</v>
      </c>
      <c r="AC124" s="105">
        <f t="shared" si="18"/>
        <v>0</v>
      </c>
      <c r="AD124" s="105" t="e">
        <f t="shared" si="10"/>
        <v>#NUM!</v>
      </c>
      <c r="AF124" s="105">
        <f t="shared" si="11"/>
        <v>0</v>
      </c>
      <c r="AG124" s="105">
        <f t="shared" si="19"/>
        <v>0</v>
      </c>
      <c r="AI124" s="172"/>
    </row>
    <row r="125" spans="1:35" x14ac:dyDescent="0.25">
      <c r="A125" s="3"/>
      <c r="B125" s="104">
        <v>2</v>
      </c>
      <c r="C125" s="36">
        <f t="shared" si="0"/>
        <v>-150</v>
      </c>
      <c r="E125" s="40">
        <f t="shared" si="1"/>
        <v>-0.35779038063761082</v>
      </c>
      <c r="F125" s="22">
        <f t="shared" si="20"/>
        <v>-20.964557596223163</v>
      </c>
      <c r="H125" s="90">
        <f t="shared" si="3"/>
        <v>31.627226561928584</v>
      </c>
      <c r="I125" s="91">
        <f t="shared" si="4"/>
        <v>31.627226561928584</v>
      </c>
      <c r="J125" s="40"/>
      <c r="K125">
        <v>0</v>
      </c>
      <c r="L125">
        <v>0</v>
      </c>
      <c r="M125" s="106">
        <f t="shared" si="5"/>
        <v>31.627226561928584</v>
      </c>
      <c r="N125" s="79">
        <f t="shared" si="6"/>
        <v>-20.964557596223163</v>
      </c>
      <c r="O125" s="196">
        <f t="shared" si="12"/>
        <v>-2.7960705586728896</v>
      </c>
      <c r="P125" s="196" t="e">
        <f t="shared" si="13"/>
        <v>#NUM!</v>
      </c>
      <c r="Q125" s="22" t="e">
        <f t="shared" si="14"/>
        <v>#NUM!</v>
      </c>
      <c r="R125" s="5"/>
      <c r="S125" s="5">
        <f t="shared" si="7"/>
        <v>2</v>
      </c>
      <c r="T125" s="105">
        <f t="shared" si="8"/>
        <v>0</v>
      </c>
      <c r="U125" s="105" t="str">
        <f t="shared" si="15"/>
        <v/>
      </c>
      <c r="V125" s="105">
        <f>SUM(T116:T125)/10</f>
        <v>0</v>
      </c>
      <c r="W125" s="120" t="str">
        <f t="shared" si="9"/>
        <v>NO</v>
      </c>
      <c r="Z125" s="26">
        <f t="shared" si="16"/>
        <v>124.66084554382702</v>
      </c>
      <c r="AA125" s="26">
        <f t="shared" si="17"/>
        <v>-34.660845543827023</v>
      </c>
      <c r="AB125">
        <v>2</v>
      </c>
      <c r="AC125" s="105">
        <f t="shared" si="18"/>
        <v>0</v>
      </c>
      <c r="AD125" s="105" t="e">
        <f t="shared" si="10"/>
        <v>#NUM!</v>
      </c>
      <c r="AF125" s="105">
        <f t="shared" si="11"/>
        <v>0</v>
      </c>
      <c r="AG125" s="105">
        <f t="shared" si="19"/>
        <v>0</v>
      </c>
      <c r="AI125" s="172"/>
    </row>
    <row r="126" spans="1:35" x14ac:dyDescent="0.25">
      <c r="A126" s="3"/>
      <c r="B126" s="104">
        <v>2.1</v>
      </c>
      <c r="C126" s="36">
        <f t="shared" si="0"/>
        <v>-148.5</v>
      </c>
      <c r="E126" s="40">
        <f t="shared" si="1"/>
        <v>-0.34978601619076322</v>
      </c>
      <c r="F126" s="22">
        <f t="shared" si="20"/>
        <v>-20.474227471248014</v>
      </c>
      <c r="H126" s="90">
        <f t="shared" si="3"/>
        <v>33.107775507979653</v>
      </c>
      <c r="I126" s="91">
        <f t="shared" si="4"/>
        <v>33.107775507979653</v>
      </c>
      <c r="J126" s="40"/>
      <c r="K126">
        <v>0</v>
      </c>
      <c r="L126">
        <v>0</v>
      </c>
      <c r="M126" s="106">
        <f t="shared" si="5"/>
        <v>33.107775507979653</v>
      </c>
      <c r="N126" s="79">
        <f t="shared" si="6"/>
        <v>-20.474227471248014</v>
      </c>
      <c r="O126" s="196">
        <f t="shared" si="12"/>
        <v>-2.8600852369088088</v>
      </c>
      <c r="P126" s="196" t="e">
        <f t="shared" si="13"/>
        <v>#NUM!</v>
      </c>
      <c r="Q126" s="22" t="e">
        <f t="shared" si="14"/>
        <v>#NUM!</v>
      </c>
      <c r="R126" s="5"/>
      <c r="S126" s="5">
        <f t="shared" si="7"/>
        <v>2.1</v>
      </c>
      <c r="T126" s="105">
        <f t="shared" si="8"/>
        <v>0</v>
      </c>
      <c r="U126" s="105" t="str">
        <f t="shared" si="15"/>
        <v/>
      </c>
      <c r="W126" s="120" t="str">
        <f t="shared" si="9"/>
        <v>NO</v>
      </c>
      <c r="Z126" s="26">
        <f t="shared" si="16"/>
        <v>123.21191381330135</v>
      </c>
      <c r="AA126" s="26">
        <f t="shared" si="17"/>
        <v>-33.211913813301351</v>
      </c>
      <c r="AB126">
        <v>2.1</v>
      </c>
      <c r="AC126" s="105">
        <f t="shared" si="18"/>
        <v>0</v>
      </c>
      <c r="AD126" s="105" t="e">
        <f t="shared" si="10"/>
        <v>#NUM!</v>
      </c>
      <c r="AF126" s="105">
        <f t="shared" si="11"/>
        <v>0</v>
      </c>
      <c r="AG126" s="105">
        <f t="shared" si="19"/>
        <v>0</v>
      </c>
      <c r="AI126" s="172"/>
    </row>
    <row r="127" spans="1:35" x14ac:dyDescent="0.25">
      <c r="A127" s="3"/>
      <c r="B127" s="104">
        <v>2.2000000000000002</v>
      </c>
      <c r="C127" s="36">
        <f t="shared" si="0"/>
        <v>-147</v>
      </c>
      <c r="E127" s="40">
        <f t="shared" si="1"/>
        <v>-0.34143220665211227</v>
      </c>
      <c r="F127" s="22">
        <f t="shared" si="20"/>
        <v>-19.96415587742592</v>
      </c>
      <c r="H127" s="90">
        <f t="shared" si="3"/>
        <v>34.575888780315509</v>
      </c>
      <c r="I127" s="91">
        <f t="shared" si="4"/>
        <v>34.575888780315509</v>
      </c>
      <c r="J127" s="40"/>
      <c r="K127">
        <v>0</v>
      </c>
      <c r="L127">
        <v>0</v>
      </c>
      <c r="M127" s="106">
        <f t="shared" si="5"/>
        <v>34.575888780315509</v>
      </c>
      <c r="N127" s="79">
        <f t="shared" si="6"/>
        <v>-19.96415587742592</v>
      </c>
      <c r="O127" s="196">
        <f t="shared" si="12"/>
        <v>-2.9300969116600992</v>
      </c>
      <c r="P127" s="196" t="e">
        <f t="shared" si="13"/>
        <v>#NUM!</v>
      </c>
      <c r="Q127" s="22" t="e">
        <f t="shared" si="14"/>
        <v>#NUM!</v>
      </c>
      <c r="R127" s="5"/>
      <c r="S127" s="5">
        <f t="shared" si="7"/>
        <v>2.2000000000000002</v>
      </c>
      <c r="T127" s="105">
        <f t="shared" si="8"/>
        <v>0</v>
      </c>
      <c r="U127" s="105" t="str">
        <f t="shared" si="15"/>
        <v/>
      </c>
      <c r="W127" s="120" t="str">
        <f t="shared" si="9"/>
        <v>NO</v>
      </c>
      <c r="Z127" s="26">
        <f t="shared" si="16"/>
        <v>121.76109232323351</v>
      </c>
      <c r="AA127" s="26">
        <f t="shared" si="17"/>
        <v>-31.761092323233513</v>
      </c>
      <c r="AB127">
        <v>2.2000000000000002</v>
      </c>
      <c r="AC127" s="105">
        <f t="shared" si="18"/>
        <v>0</v>
      </c>
      <c r="AD127" s="105" t="e">
        <f t="shared" si="10"/>
        <v>#NUM!</v>
      </c>
      <c r="AF127" s="105">
        <f t="shared" si="11"/>
        <v>0</v>
      </c>
      <c r="AG127" s="105">
        <f t="shared" si="19"/>
        <v>0</v>
      </c>
      <c r="AI127" s="172"/>
    </row>
    <row r="128" spans="1:35" x14ac:dyDescent="0.25">
      <c r="A128" s="3"/>
      <c r="B128" s="104">
        <v>2.2999999999999998</v>
      </c>
      <c r="C128" s="36">
        <f t="shared" si="0"/>
        <v>-145.5</v>
      </c>
      <c r="E128" s="40">
        <f t="shared" si="1"/>
        <v>-0.33273467730543393</v>
      </c>
      <c r="F128" s="22">
        <f t="shared" si="20"/>
        <v>-19.434843579036947</v>
      </c>
      <c r="H128" s="90">
        <f t="shared" si="3"/>
        <v>36.031444073829157</v>
      </c>
      <c r="I128" s="91">
        <f t="shared" si="4"/>
        <v>36.031444073829157</v>
      </c>
      <c r="J128" s="40"/>
      <c r="K128">
        <v>0</v>
      </c>
      <c r="L128">
        <v>0</v>
      </c>
      <c r="M128" s="106">
        <f t="shared" si="5"/>
        <v>36.031444073829157</v>
      </c>
      <c r="N128" s="79">
        <f t="shared" si="6"/>
        <v>-19.434843579036947</v>
      </c>
      <c r="O128" s="196">
        <f t="shared" si="12"/>
        <v>-3.0067264205546897</v>
      </c>
      <c r="P128" s="196" t="e">
        <f t="shared" si="13"/>
        <v>#NUM!</v>
      </c>
      <c r="Q128" s="22" t="e">
        <f t="shared" si="14"/>
        <v>#NUM!</v>
      </c>
      <c r="R128" s="5"/>
      <c r="S128" s="5">
        <f t="shared" si="7"/>
        <v>2.2999999999999998</v>
      </c>
      <c r="T128" s="105">
        <f t="shared" si="8"/>
        <v>0</v>
      </c>
      <c r="U128" s="105" t="str">
        <f t="shared" si="15"/>
        <v/>
      </c>
      <c r="W128" s="120" t="str">
        <f t="shared" si="9"/>
        <v>NO</v>
      </c>
      <c r="Z128" s="26">
        <f t="shared" si="16"/>
        <v>120.30853301446422</v>
      </c>
      <c r="AA128" s="26">
        <f t="shared" si="17"/>
        <v>-30.308533014464217</v>
      </c>
      <c r="AB128">
        <v>2.2999999999999998</v>
      </c>
      <c r="AC128" s="105">
        <f t="shared" si="18"/>
        <v>0</v>
      </c>
      <c r="AD128" s="105" t="e">
        <f t="shared" si="10"/>
        <v>#NUM!</v>
      </c>
      <c r="AF128" s="105">
        <f t="shared" si="11"/>
        <v>0</v>
      </c>
      <c r="AG128" s="105">
        <f t="shared" si="19"/>
        <v>0</v>
      </c>
      <c r="AI128" s="172"/>
    </row>
    <row r="129" spans="1:35" x14ac:dyDescent="0.25">
      <c r="A129" s="3"/>
      <c r="B129" s="104">
        <v>2.4</v>
      </c>
      <c r="C129" s="36">
        <f t="shared" si="0"/>
        <v>-144</v>
      </c>
      <c r="E129" s="40">
        <f t="shared" si="1"/>
        <v>-0.32369938900289086</v>
      </c>
      <c r="F129" s="22">
        <f t="shared" si="20"/>
        <v>-18.886796476762299</v>
      </c>
      <c r="H129" s="90">
        <f t="shared" si="3"/>
        <v>37.474362557861319</v>
      </c>
      <c r="I129" s="91">
        <f t="shared" si="4"/>
        <v>37.474362557861319</v>
      </c>
      <c r="J129" s="40"/>
      <c r="K129">
        <v>0</v>
      </c>
      <c r="L129">
        <v>0</v>
      </c>
      <c r="M129" s="106">
        <f t="shared" si="5"/>
        <v>37.474362557861319</v>
      </c>
      <c r="N129" s="79">
        <f t="shared" si="6"/>
        <v>-18.886796476762299</v>
      </c>
      <c r="O129" s="196">
        <f t="shared" si="12"/>
        <v>-3.0906947609627111</v>
      </c>
      <c r="P129" s="196" t="e">
        <f t="shared" si="13"/>
        <v>#NUM!</v>
      </c>
      <c r="Q129" s="22" t="e">
        <f t="shared" si="14"/>
        <v>#NUM!</v>
      </c>
      <c r="R129" s="5"/>
      <c r="S129" s="5">
        <f t="shared" si="7"/>
        <v>2.4</v>
      </c>
      <c r="T129" s="105">
        <f t="shared" si="8"/>
        <v>0</v>
      </c>
      <c r="U129" s="105" t="str">
        <f t="shared" si="15"/>
        <v/>
      </c>
      <c r="W129" s="120" t="str">
        <f t="shared" si="9"/>
        <v>NO</v>
      </c>
      <c r="Z129" s="26">
        <f t="shared" si="16"/>
        <v>118.8543742929355</v>
      </c>
      <c r="AA129" s="26">
        <f t="shared" si="17"/>
        <v>-28.854374292935503</v>
      </c>
      <c r="AB129">
        <v>2.4</v>
      </c>
      <c r="AC129" s="105">
        <f t="shared" si="18"/>
        <v>0</v>
      </c>
      <c r="AD129" s="105" t="e">
        <f t="shared" si="10"/>
        <v>#NUM!</v>
      </c>
      <c r="AF129" s="105">
        <f t="shared" si="11"/>
        <v>0</v>
      </c>
      <c r="AG129" s="105">
        <f t="shared" si="19"/>
        <v>0</v>
      </c>
      <c r="AI129" s="172"/>
    </row>
    <row r="130" spans="1:35" x14ac:dyDescent="0.25">
      <c r="A130" s="3"/>
      <c r="B130" s="104">
        <v>2.5</v>
      </c>
      <c r="C130" s="36">
        <f t="shared" si="0"/>
        <v>-142.5</v>
      </c>
      <c r="E130" s="40">
        <f t="shared" si="1"/>
        <v>-0.31433253407976292</v>
      </c>
      <c r="F130" s="22">
        <f t="shared" si="20"/>
        <v>-18.32052419664938</v>
      </c>
      <c r="H130" s="90">
        <f t="shared" si="3"/>
        <v>38.904607354134335</v>
      </c>
      <c r="I130" s="91">
        <f t="shared" si="4"/>
        <v>38.904607354134335</v>
      </c>
      <c r="J130" s="40"/>
      <c r="K130">
        <v>0</v>
      </c>
      <c r="L130">
        <v>0</v>
      </c>
      <c r="M130" s="106">
        <f t="shared" si="5"/>
        <v>38.904607354134335</v>
      </c>
      <c r="N130" s="79">
        <f t="shared" si="6"/>
        <v>-18.32052419664938</v>
      </c>
      <c r="O130" s="196">
        <f t="shared" si="12"/>
        <v>-3.1828431913626636</v>
      </c>
      <c r="P130" s="196" t="e">
        <f t="shared" si="13"/>
        <v>#NUM!</v>
      </c>
      <c r="Q130" s="22" t="e">
        <f t="shared" si="14"/>
        <v>#NUM!</v>
      </c>
      <c r="R130" s="5"/>
      <c r="S130" s="5">
        <f t="shared" si="7"/>
        <v>2.5</v>
      </c>
      <c r="T130" s="105">
        <f t="shared" si="8"/>
        <v>0</v>
      </c>
      <c r="U130" s="105" t="str">
        <f t="shared" si="15"/>
        <v/>
      </c>
      <c r="W130" s="120" t="str">
        <f t="shared" si="9"/>
        <v>NO</v>
      </c>
      <c r="Z130" s="26">
        <f t="shared" si="16"/>
        <v>117.39874260467514</v>
      </c>
      <c r="AA130" s="26">
        <f t="shared" si="17"/>
        <v>-27.398742604675135</v>
      </c>
      <c r="AB130">
        <v>2.5</v>
      </c>
      <c r="AC130" s="105">
        <f t="shared" si="18"/>
        <v>0</v>
      </c>
      <c r="AD130" s="105" t="e">
        <f t="shared" si="10"/>
        <v>#NUM!</v>
      </c>
      <c r="AF130" s="105">
        <f t="shared" si="11"/>
        <v>0</v>
      </c>
      <c r="AG130" s="105">
        <f t="shared" si="19"/>
        <v>0</v>
      </c>
      <c r="AI130" s="172"/>
    </row>
    <row r="131" spans="1:35" x14ac:dyDescent="0.25">
      <c r="A131" s="3"/>
      <c r="B131" s="104">
        <v>2.6</v>
      </c>
      <c r="C131" s="36">
        <f t="shared" si="0"/>
        <v>-141</v>
      </c>
      <c r="D131" s="3"/>
      <c r="E131" s="40">
        <f t="shared" si="1"/>
        <v>-0.30464053211052988</v>
      </c>
      <c r="F131" s="22">
        <f t="shared" si="20"/>
        <v>-17.73653877095601</v>
      </c>
      <c r="G131" s="3"/>
      <c r="H131" s="90">
        <f t="shared" si="3"/>
        <v>40.322181885949732</v>
      </c>
      <c r="I131" s="91">
        <f t="shared" si="4"/>
        <v>40.322181885949732</v>
      </c>
      <c r="J131" s="3"/>
      <c r="K131">
        <v>0</v>
      </c>
      <c r="L131">
        <v>0</v>
      </c>
      <c r="M131" s="106">
        <f t="shared" si="5"/>
        <v>40.322181885949732</v>
      </c>
      <c r="N131" s="79">
        <f t="shared" si="6"/>
        <v>-17.73653877095601</v>
      </c>
      <c r="O131" s="196">
        <f t="shared" si="12"/>
        <v>-3.2841584540057198</v>
      </c>
      <c r="P131" s="196" t="e">
        <f t="shared" si="13"/>
        <v>#NUM!</v>
      </c>
      <c r="Q131" s="22" t="e">
        <f t="shared" si="14"/>
        <v>#NUM!</v>
      </c>
      <c r="R131" s="3"/>
      <c r="S131" s="5">
        <f t="shared" si="7"/>
        <v>2.6</v>
      </c>
      <c r="T131" s="105">
        <f t="shared" si="8"/>
        <v>0</v>
      </c>
      <c r="U131" s="105" t="str">
        <f t="shared" si="15"/>
        <v/>
      </c>
      <c r="W131" s="120" t="str">
        <f t="shared" si="9"/>
        <v>NO</v>
      </c>
      <c r="Z131" s="26">
        <f t="shared" si="16"/>
        <v>115.94175380680858</v>
      </c>
      <c r="AA131" s="26">
        <f t="shared" si="17"/>
        <v>-25.941753806808578</v>
      </c>
      <c r="AB131">
        <v>2.6</v>
      </c>
      <c r="AC131" s="105">
        <f t="shared" si="18"/>
        <v>0</v>
      </c>
      <c r="AD131" s="105" t="e">
        <f t="shared" si="10"/>
        <v>#NUM!</v>
      </c>
      <c r="AF131" s="105">
        <f t="shared" si="11"/>
        <v>0</v>
      </c>
      <c r="AG131" s="105">
        <f t="shared" si="19"/>
        <v>0</v>
      </c>
      <c r="AI131" s="172"/>
    </row>
    <row r="132" spans="1:35" x14ac:dyDescent="0.25">
      <c r="B132" s="104">
        <v>2.7</v>
      </c>
      <c r="C132" s="36">
        <f t="shared" si="0"/>
        <v>-139.5</v>
      </c>
      <c r="E132" s="40">
        <f t="shared" si="1"/>
        <v>-0.2946300255092148</v>
      </c>
      <c r="F132" s="22">
        <f t="shared" si="20"/>
        <v>-17.13535341417936</v>
      </c>
      <c r="H132" s="90">
        <f t="shared" si="3"/>
        <v>41.727128128469126</v>
      </c>
      <c r="I132" s="91">
        <f t="shared" si="4"/>
        <v>41.727128128469126</v>
      </c>
      <c r="K132">
        <v>0</v>
      </c>
      <c r="L132">
        <v>0</v>
      </c>
      <c r="M132" s="106">
        <f t="shared" si="5"/>
        <v>41.727128128469126</v>
      </c>
      <c r="N132" s="79">
        <f t="shared" si="6"/>
        <v>-17.13535341417936</v>
      </c>
      <c r="O132" s="196">
        <f t="shared" si="12"/>
        <v>-3.3958047006996686</v>
      </c>
      <c r="P132" s="196" t="e">
        <f t="shared" si="13"/>
        <v>#NUM!</v>
      </c>
      <c r="Q132" s="22" t="e">
        <f t="shared" si="14"/>
        <v>#NUM!</v>
      </c>
      <c r="S132" s="5">
        <f t="shared" si="7"/>
        <v>2.7</v>
      </c>
      <c r="T132" s="105">
        <f t="shared" si="8"/>
        <v>0</v>
      </c>
      <c r="U132" s="105" t="str">
        <f t="shared" si="15"/>
        <v/>
      </c>
      <c r="W132" s="120" t="str">
        <f t="shared" si="9"/>
        <v>NO</v>
      </c>
      <c r="Z132" s="26">
        <f t="shared" si="16"/>
        <v>114.48351436511317</v>
      </c>
      <c r="AA132" s="26">
        <f t="shared" si="17"/>
        <v>-24.483514365113166</v>
      </c>
      <c r="AB132">
        <v>2.7</v>
      </c>
      <c r="AC132" s="105">
        <f t="shared" si="18"/>
        <v>0</v>
      </c>
      <c r="AD132" s="105" t="e">
        <f t="shared" si="10"/>
        <v>#NUM!</v>
      </c>
      <c r="AF132" s="105">
        <f t="shared" si="11"/>
        <v>0</v>
      </c>
      <c r="AG132" s="105">
        <f t="shared" si="19"/>
        <v>0</v>
      </c>
      <c r="AI132" s="172"/>
    </row>
    <row r="133" spans="1:35" x14ac:dyDescent="0.25">
      <c r="B133" s="104">
        <v>2.8</v>
      </c>
      <c r="C133" s="36">
        <f t="shared" si="0"/>
        <v>-138</v>
      </c>
      <c r="E133" s="40">
        <f t="shared" si="1"/>
        <v>-0.28430787497700616</v>
      </c>
      <c r="F133" s="22">
        <f t="shared" si="20"/>
        <v>-16.517481396248009</v>
      </c>
      <c r="H133" s="90">
        <f t="shared" si="3"/>
        <v>43.119524788146414</v>
      </c>
      <c r="I133" s="91">
        <f t="shared" si="4"/>
        <v>43.119524788146414</v>
      </c>
      <c r="K133">
        <v>0</v>
      </c>
      <c r="L133">
        <v>0</v>
      </c>
      <c r="M133" s="106">
        <f t="shared" si="5"/>
        <v>43.119524788146414</v>
      </c>
      <c r="N133" s="79">
        <f t="shared" si="6"/>
        <v>-16.517481396248009</v>
      </c>
      <c r="O133" s="196">
        <f t="shared" si="12"/>
        <v>-3.5191642885720364</v>
      </c>
      <c r="P133" s="196" t="e">
        <f t="shared" si="13"/>
        <v>#NUM!</v>
      </c>
      <c r="Q133" s="22" t="e">
        <f t="shared" si="14"/>
        <v>#NUM!</v>
      </c>
      <c r="S133" s="5">
        <f t="shared" si="7"/>
        <v>2.8</v>
      </c>
      <c r="T133" s="105">
        <f t="shared" si="8"/>
        <v>0</v>
      </c>
      <c r="U133" s="105" t="str">
        <f t="shared" si="15"/>
        <v/>
      </c>
      <c r="W133" s="120" t="str">
        <f t="shared" si="9"/>
        <v>NO</v>
      </c>
      <c r="Z133" s="26">
        <f t="shared" si="16"/>
        <v>113.02412240365274</v>
      </c>
      <c r="AA133" s="26">
        <f t="shared" si="17"/>
        <v>-23.02412240365274</v>
      </c>
      <c r="AB133">
        <v>2.8</v>
      </c>
      <c r="AC133" s="105">
        <f t="shared" si="18"/>
        <v>0</v>
      </c>
      <c r="AD133" s="105" t="e">
        <f t="shared" si="10"/>
        <v>#NUM!</v>
      </c>
      <c r="AF133" s="105">
        <f t="shared" si="11"/>
        <v>0</v>
      </c>
      <c r="AG133" s="105">
        <f t="shared" si="19"/>
        <v>0</v>
      </c>
      <c r="AI133" s="172"/>
    </row>
    <row r="134" spans="1:35" x14ac:dyDescent="0.25">
      <c r="B134" s="104">
        <v>2.9</v>
      </c>
      <c r="C134" s="36">
        <f t="shared" si="0"/>
        <v>-136.5</v>
      </c>
      <c r="E134" s="40">
        <f t="shared" si="1"/>
        <v>-0.27368115480027644</v>
      </c>
      <c r="F134" s="22">
        <f t="shared" si="20"/>
        <v>-15.883435013655193</v>
      </c>
      <c r="H134" s="90">
        <f t="shared" si="3"/>
        <v>44.499485437360597</v>
      </c>
      <c r="I134" s="91">
        <f t="shared" si="4"/>
        <v>44.499485437360597</v>
      </c>
      <c r="K134">
        <v>0</v>
      </c>
      <c r="L134">
        <v>0</v>
      </c>
      <c r="M134" s="106">
        <f t="shared" si="5"/>
        <v>44.499485437360597</v>
      </c>
      <c r="N134" s="79">
        <f t="shared" si="6"/>
        <v>-15.883435013655193</v>
      </c>
      <c r="O134" s="196">
        <f t="shared" si="12"/>
        <v>-3.6558904528213132</v>
      </c>
      <c r="P134" s="196" t="e">
        <f t="shared" si="13"/>
        <v>#NUM!</v>
      </c>
      <c r="Q134" s="22" t="e">
        <f t="shared" si="14"/>
        <v>#NUM!</v>
      </c>
      <c r="S134" s="5">
        <f t="shared" si="7"/>
        <v>2.9</v>
      </c>
      <c r="T134" s="105">
        <f t="shared" si="8"/>
        <v>0</v>
      </c>
      <c r="U134" s="105" t="str">
        <f t="shared" si="15"/>
        <v/>
      </c>
      <c r="W134" s="120" t="str">
        <f t="shared" si="9"/>
        <v>NO</v>
      </c>
      <c r="Z134" s="26">
        <f t="shared" si="16"/>
        <v>111.56366862794597</v>
      </c>
      <c r="AA134" s="26">
        <f t="shared" si="17"/>
        <v>-21.563668627945972</v>
      </c>
      <c r="AB134">
        <v>2.9</v>
      </c>
      <c r="AC134" s="105">
        <f t="shared" si="18"/>
        <v>0</v>
      </c>
      <c r="AD134" s="105" t="e">
        <f t="shared" si="10"/>
        <v>#NUM!</v>
      </c>
      <c r="AF134" s="105">
        <f t="shared" si="11"/>
        <v>0</v>
      </c>
      <c r="AG134" s="105">
        <f t="shared" si="19"/>
        <v>0</v>
      </c>
      <c r="AI134" s="172"/>
    </row>
    <row r="135" spans="1:35" x14ac:dyDescent="0.25">
      <c r="B135" s="104">
        <v>3</v>
      </c>
      <c r="C135" s="36">
        <f t="shared" si="0"/>
        <v>-135</v>
      </c>
      <c r="E135" s="40">
        <f t="shared" si="1"/>
        <v>-0.2627571480022175</v>
      </c>
      <c r="F135" s="22">
        <f t="shared" si="20"/>
        <v>-15.233724658244871</v>
      </c>
      <c r="H135" s="90">
        <f t="shared" si="3"/>
        <v>45.867156628091799</v>
      </c>
      <c r="I135" s="91">
        <f t="shared" si="4"/>
        <v>45.867156628091799</v>
      </c>
      <c r="K135">
        <v>0</v>
      </c>
      <c r="L135">
        <v>0</v>
      </c>
      <c r="M135" s="106">
        <f t="shared" si="5"/>
        <v>45.867156628091799</v>
      </c>
      <c r="N135" s="79">
        <f t="shared" si="6"/>
        <v>-15.233724658244871</v>
      </c>
      <c r="O135" s="196">
        <f t="shared" si="12"/>
        <v>-3.8079760886392529</v>
      </c>
      <c r="P135" s="196" t="e">
        <f t="shared" si="13"/>
        <v>#NUM!</v>
      </c>
      <c r="Q135" s="22" t="e">
        <f t="shared" si="14"/>
        <v>#NUM!</v>
      </c>
      <c r="S135" s="5">
        <f t="shared" si="7"/>
        <v>3</v>
      </c>
      <c r="T135" s="105">
        <f t="shared" si="8"/>
        <v>0</v>
      </c>
      <c r="U135" s="105" t="str">
        <f t="shared" si="15"/>
        <v/>
      </c>
      <c r="V135" s="105">
        <f>SUM(T126:T135)/10</f>
        <v>0</v>
      </c>
      <c r="W135" s="120" t="str">
        <f t="shared" si="9"/>
        <v>NO</v>
      </c>
      <c r="Z135" s="26">
        <f t="shared" si="16"/>
        <v>110.10223713975601</v>
      </c>
      <c r="AA135" s="26">
        <f t="shared" si="17"/>
        <v>-20.102237139756014</v>
      </c>
      <c r="AB135">
        <v>3</v>
      </c>
      <c r="AC135" s="105">
        <f t="shared" si="18"/>
        <v>0</v>
      </c>
      <c r="AD135" s="105" t="e">
        <f t="shared" si="10"/>
        <v>#NUM!</v>
      </c>
      <c r="AF135" s="105">
        <f t="shared" si="11"/>
        <v>0</v>
      </c>
      <c r="AG135" s="105">
        <f t="shared" si="19"/>
        <v>0</v>
      </c>
      <c r="AI135" s="172"/>
    </row>
    <row r="136" spans="1:35" x14ac:dyDescent="0.25">
      <c r="B136" s="104">
        <v>3.1</v>
      </c>
      <c r="C136" s="36">
        <f t="shared" si="0"/>
        <v>-133.5</v>
      </c>
      <c r="E136" s="40">
        <f t="shared" si="1"/>
        <v>-0.25154334135142298</v>
      </c>
      <c r="F136" s="22">
        <f t="shared" si="20"/>
        <v>-14.568857982433689</v>
      </c>
      <c r="H136" s="90">
        <f t="shared" si="3"/>
        <v>47.222716006161235</v>
      </c>
      <c r="I136" s="91">
        <f t="shared" si="4"/>
        <v>47.222716006161235</v>
      </c>
      <c r="K136">
        <v>0</v>
      </c>
      <c r="L136">
        <v>0</v>
      </c>
      <c r="M136" s="106">
        <f t="shared" si="5"/>
        <v>47.222716006161235</v>
      </c>
      <c r="N136" s="79">
        <f t="shared" si="6"/>
        <v>-14.568857982433689</v>
      </c>
      <c r="O136" s="196">
        <f t="shared" si="12"/>
        <v>-3.9778446912742922</v>
      </c>
      <c r="P136" s="196" t="e">
        <f t="shared" si="13"/>
        <v>#NUM!</v>
      </c>
      <c r="Q136" s="22" t="e">
        <f t="shared" si="14"/>
        <v>#NUM!</v>
      </c>
      <c r="S136" s="5">
        <f t="shared" si="7"/>
        <v>3.1</v>
      </c>
      <c r="T136" s="105">
        <f t="shared" si="8"/>
        <v>0</v>
      </c>
      <c r="U136" s="105" t="str">
        <f t="shared" si="15"/>
        <v/>
      </c>
      <c r="W136" s="120" t="str">
        <f t="shared" si="9"/>
        <v>NO</v>
      </c>
      <c r="Z136" s="26">
        <f t="shared" si="16"/>
        <v>108.6399061588105</v>
      </c>
      <c r="AA136" s="26">
        <f t="shared" si="17"/>
        <v>-18.639906158810504</v>
      </c>
      <c r="AB136">
        <v>3.1</v>
      </c>
      <c r="AC136" s="105">
        <f t="shared" si="18"/>
        <v>0</v>
      </c>
      <c r="AD136" s="105" t="e">
        <f t="shared" si="10"/>
        <v>#NUM!</v>
      </c>
      <c r="AF136" s="105">
        <f t="shared" si="11"/>
        <v>0</v>
      </c>
      <c r="AG136" s="105">
        <f t="shared" si="19"/>
        <v>0</v>
      </c>
      <c r="AI136" s="172"/>
    </row>
    <row r="137" spans="1:35" x14ac:dyDescent="0.25">
      <c r="B137" s="104">
        <v>3.2</v>
      </c>
      <c r="C137" s="36">
        <f t="shared" si="0"/>
        <v>-132</v>
      </c>
      <c r="E137" s="40">
        <f t="shared" si="1"/>
        <v>-0.24004742023082901</v>
      </c>
      <c r="F137" s="22">
        <f t="shared" si="20"/>
        <v>-13.889339158856982</v>
      </c>
      <c r="H137" s="90">
        <f t="shared" si="3"/>
        <v>48.566370445190714</v>
      </c>
      <c r="I137" s="91">
        <f t="shared" si="4"/>
        <v>48.566370445190714</v>
      </c>
      <c r="K137">
        <v>0</v>
      </c>
      <c r="L137">
        <v>0</v>
      </c>
      <c r="M137" s="106">
        <f t="shared" si="5"/>
        <v>48.566370445190714</v>
      </c>
      <c r="N137" s="79">
        <f t="shared" si="6"/>
        <v>-13.889339158856982</v>
      </c>
      <c r="O137" s="196">
        <f t="shared" si="12"/>
        <v>-4.1684722470384772</v>
      </c>
      <c r="P137" s="196" t="e">
        <f t="shared" si="13"/>
        <v>#NUM!</v>
      </c>
      <c r="Q137" s="22" t="e">
        <f t="shared" si="14"/>
        <v>#NUM!</v>
      </c>
      <c r="S137" s="5">
        <f t="shared" si="7"/>
        <v>3.2</v>
      </c>
      <c r="T137" s="105">
        <f t="shared" si="8"/>
        <v>0</v>
      </c>
      <c r="U137" s="105" t="str">
        <f t="shared" si="15"/>
        <v/>
      </c>
      <c r="W137" s="120" t="str">
        <f t="shared" si="9"/>
        <v>NO</v>
      </c>
      <c r="Z137" s="26">
        <f t="shared" si="16"/>
        <v>107.17674866445597</v>
      </c>
      <c r="AA137" s="26">
        <f t="shared" si="17"/>
        <v>-17.176748664455971</v>
      </c>
      <c r="AB137">
        <v>3.2</v>
      </c>
      <c r="AC137" s="105">
        <f t="shared" si="18"/>
        <v>0</v>
      </c>
      <c r="AD137" s="105" t="e">
        <f t="shared" si="10"/>
        <v>#NUM!</v>
      </c>
      <c r="AF137" s="105">
        <f t="shared" si="11"/>
        <v>0</v>
      </c>
      <c r="AG137" s="105">
        <f t="shared" si="19"/>
        <v>0</v>
      </c>
      <c r="AI137" s="172"/>
    </row>
    <row r="138" spans="1:35" x14ac:dyDescent="0.25">
      <c r="B138" s="104">
        <v>3.3</v>
      </c>
      <c r="C138" s="36">
        <f t="shared" si="0"/>
        <v>-130.5</v>
      </c>
      <c r="E138" s="40">
        <f t="shared" si="1"/>
        <v>-0.2282772633705373</v>
      </c>
      <c r="F138" s="22">
        <f t="shared" si="20"/>
        <v>-13.195668231766401</v>
      </c>
      <c r="H138" s="90">
        <f t="shared" si="3"/>
        <v>49.898354217076957</v>
      </c>
      <c r="I138" s="91">
        <f t="shared" si="4"/>
        <v>49.898354217076957</v>
      </c>
      <c r="K138">
        <v>0</v>
      </c>
      <c r="L138">
        <v>0</v>
      </c>
      <c r="M138" s="106">
        <f t="shared" si="5"/>
        <v>49.898354217076957</v>
      </c>
      <c r="N138" s="79">
        <f t="shared" si="6"/>
        <v>-13.195668231766401</v>
      </c>
      <c r="O138" s="196">
        <f t="shared" si="12"/>
        <v>-4.3835530961409246</v>
      </c>
      <c r="P138" s="196" t="e">
        <f t="shared" si="13"/>
        <v>#NUM!</v>
      </c>
      <c r="Q138" s="22" t="e">
        <f t="shared" si="14"/>
        <v>#NUM!</v>
      </c>
      <c r="S138" s="5">
        <f t="shared" si="7"/>
        <v>3.3</v>
      </c>
      <c r="T138" s="105">
        <f t="shared" si="8"/>
        <v>0</v>
      </c>
      <c r="U138" s="105" t="str">
        <f t="shared" si="15"/>
        <v/>
      </c>
      <c r="W138" s="120" t="str">
        <f t="shared" si="9"/>
        <v>NO</v>
      </c>
      <c r="Z138" s="26">
        <f t="shared" si="16"/>
        <v>105.7128329683388</v>
      </c>
      <c r="AA138" s="26">
        <f t="shared" si="17"/>
        <v>-15.712832968338802</v>
      </c>
      <c r="AB138">
        <v>3.3</v>
      </c>
      <c r="AC138" s="105">
        <f t="shared" si="18"/>
        <v>0</v>
      </c>
      <c r="AD138" s="105" t="e">
        <f t="shared" si="10"/>
        <v>#NUM!</v>
      </c>
      <c r="AF138" s="105">
        <f t="shared" si="11"/>
        <v>0</v>
      </c>
      <c r="AG138" s="105">
        <f t="shared" si="19"/>
        <v>0</v>
      </c>
      <c r="AI138" s="172"/>
    </row>
    <row r="139" spans="1:35" x14ac:dyDescent="0.25">
      <c r="B139" s="104">
        <v>3.4</v>
      </c>
      <c r="C139" s="36">
        <f t="shared" si="0"/>
        <v>-129</v>
      </c>
      <c r="E139" s="40">
        <f t="shared" si="1"/>
        <v>-0.21624093744812781</v>
      </c>
      <c r="F139" s="22">
        <f t="shared" si="20"/>
        <v>-12.488340556970135</v>
      </c>
      <c r="H139" s="90">
        <f t="shared" si="3"/>
        <v>51.218927213474238</v>
      </c>
      <c r="I139" s="91">
        <f t="shared" si="4"/>
        <v>51.218927213474238</v>
      </c>
      <c r="K139">
        <v>0</v>
      </c>
      <c r="L139">
        <v>0</v>
      </c>
      <c r="M139" s="106">
        <f t="shared" si="5"/>
        <v>51.218927213474238</v>
      </c>
      <c r="N139" s="79">
        <f t="shared" si="6"/>
        <v>-12.488340556970135</v>
      </c>
      <c r="O139" s="196">
        <f t="shared" si="12"/>
        <v>-4.6277294497220627</v>
      </c>
      <c r="P139" s="196" t="e">
        <f t="shared" si="13"/>
        <v>#NUM!</v>
      </c>
      <c r="Q139" s="22" t="e">
        <f t="shared" si="14"/>
        <v>#NUM!</v>
      </c>
      <c r="S139" s="5">
        <f t="shared" si="7"/>
        <v>3.4</v>
      </c>
      <c r="T139" s="105">
        <f t="shared" si="8"/>
        <v>0</v>
      </c>
      <c r="U139" s="105" t="str">
        <f t="shared" si="15"/>
        <v/>
      </c>
      <c r="W139" s="120" t="str">
        <f t="shared" si="9"/>
        <v>NO</v>
      </c>
      <c r="Z139" s="26">
        <f t="shared" si="16"/>
        <v>104.2482232276104</v>
      </c>
      <c r="AA139" s="26">
        <f t="shared" si="17"/>
        <v>-14.248223227610396</v>
      </c>
      <c r="AB139">
        <v>3.4</v>
      </c>
      <c r="AC139" s="105">
        <f t="shared" si="18"/>
        <v>0</v>
      </c>
      <c r="AD139" s="105" t="e">
        <f t="shared" si="10"/>
        <v>#NUM!</v>
      </c>
      <c r="AF139" s="105">
        <f t="shared" si="11"/>
        <v>0</v>
      </c>
      <c r="AG139" s="105">
        <f t="shared" si="19"/>
        <v>0</v>
      </c>
      <c r="AI139" s="172"/>
    </row>
    <row r="140" spans="1:35" x14ac:dyDescent="0.25">
      <c r="B140" s="104">
        <v>3.5</v>
      </c>
      <c r="C140" s="36">
        <f t="shared" si="0"/>
        <v>-127.5</v>
      </c>
      <c r="E140" s="40">
        <f t="shared" si="1"/>
        <v>-0.20394669156015985</v>
      </c>
      <c r="F140" s="22">
        <f t="shared" si="20"/>
        <v>-11.767846326688151</v>
      </c>
      <c r="H140" s="90">
        <f t="shared" si="3"/>
        <v>52.528373230570878</v>
      </c>
      <c r="I140" s="91">
        <f t="shared" si="4"/>
        <v>52.528373230570878</v>
      </c>
      <c r="K140">
        <v>0</v>
      </c>
      <c r="L140">
        <v>0</v>
      </c>
      <c r="M140" s="106">
        <f t="shared" si="5"/>
        <v>52.528373230570878</v>
      </c>
      <c r="N140" s="79">
        <f t="shared" si="6"/>
        <v>-11.767846326688151</v>
      </c>
      <c r="O140" s="196">
        <f t="shared" si="12"/>
        <v>-4.9069150008143927</v>
      </c>
      <c r="P140" s="196" t="e">
        <f t="shared" si="13"/>
        <v>#NUM!</v>
      </c>
      <c r="Q140" s="22" t="e">
        <f t="shared" si="14"/>
        <v>#NUM!</v>
      </c>
      <c r="S140" s="5">
        <f t="shared" si="7"/>
        <v>3.5</v>
      </c>
      <c r="T140" s="105">
        <f t="shared" si="8"/>
        <v>0</v>
      </c>
      <c r="U140" s="105" t="str">
        <f t="shared" si="15"/>
        <v/>
      </c>
      <c r="W140" s="120" t="str">
        <f t="shared" si="9"/>
        <v>NO</v>
      </c>
      <c r="Z140" s="26">
        <f t="shared" si="16"/>
        <v>102.7829799068251</v>
      </c>
      <c r="AA140" s="26">
        <f t="shared" si="17"/>
        <v>-12.782979906825105</v>
      </c>
      <c r="AB140">
        <v>3.5</v>
      </c>
      <c r="AC140" s="105">
        <f t="shared" si="18"/>
        <v>0</v>
      </c>
      <c r="AD140" s="105" t="e">
        <f t="shared" si="10"/>
        <v>#NUM!</v>
      </c>
      <c r="AF140" s="105">
        <f t="shared" si="11"/>
        <v>0</v>
      </c>
      <c r="AG140" s="105">
        <f t="shared" si="19"/>
        <v>0</v>
      </c>
      <c r="AI140" s="172"/>
    </row>
    <row r="141" spans="1:35" x14ac:dyDescent="0.25">
      <c r="B141" s="104">
        <v>3.6</v>
      </c>
      <c r="C141" s="36">
        <f t="shared" si="0"/>
        <v>-126</v>
      </c>
      <c r="E141" s="40">
        <f t="shared" si="1"/>
        <v>-0.19140295156865347</v>
      </c>
      <c r="F141" s="22">
        <f t="shared" si="20"/>
        <v>-11.034670175384967</v>
      </c>
      <c r="H141" s="90">
        <f t="shared" si="3"/>
        <v>53.826998327359178</v>
      </c>
      <c r="I141" s="91">
        <f t="shared" si="4"/>
        <v>53.826998327359178</v>
      </c>
      <c r="K141">
        <v>0</v>
      </c>
      <c r="L141">
        <v>0</v>
      </c>
      <c r="M141" s="106">
        <f t="shared" si="5"/>
        <v>53.826998327359178</v>
      </c>
      <c r="N141" s="79">
        <f t="shared" si="6"/>
        <v>-11.034670175384967</v>
      </c>
      <c r="O141" s="196">
        <f t="shared" si="12"/>
        <v>-5.2287609255473493</v>
      </c>
      <c r="P141" s="196" t="e">
        <f t="shared" si="13"/>
        <v>#NUM!</v>
      </c>
      <c r="Q141" s="22" t="e">
        <f t="shared" si="14"/>
        <v>#NUM!</v>
      </c>
      <c r="S141" s="5">
        <f t="shared" si="7"/>
        <v>3.6</v>
      </c>
      <c r="T141" s="105">
        <f t="shared" si="8"/>
        <v>0</v>
      </c>
      <c r="U141" s="105" t="str">
        <f t="shared" si="15"/>
        <v/>
      </c>
      <c r="W141" s="120" t="str">
        <f t="shared" si="9"/>
        <v>NO</v>
      </c>
      <c r="Z141" s="26">
        <f t="shared" si="16"/>
        <v>101.31716019558866</v>
      </c>
      <c r="AA141" s="26">
        <f t="shared" si="17"/>
        <v>-11.317160195588656</v>
      </c>
      <c r="AB141">
        <v>3.6</v>
      </c>
      <c r="AC141" s="105">
        <f t="shared" si="18"/>
        <v>0</v>
      </c>
      <c r="AD141" s="105" t="e">
        <f t="shared" si="10"/>
        <v>#NUM!</v>
      </c>
      <c r="AF141" s="105">
        <f t="shared" si="11"/>
        <v>0</v>
      </c>
      <c r="AG141" s="105">
        <f t="shared" si="19"/>
        <v>0</v>
      </c>
      <c r="AI141" s="172"/>
    </row>
    <row r="142" spans="1:35" x14ac:dyDescent="0.25">
      <c r="B142" s="104">
        <v>3.7</v>
      </c>
      <c r="C142" s="36">
        <f t="shared" si="0"/>
        <v>-124.50000000000001</v>
      </c>
      <c r="E142" s="40">
        <f t="shared" si="1"/>
        <v>-0.17861831432642541</v>
      </c>
      <c r="F142" s="22">
        <f t="shared" si="20"/>
        <v>-10.289290862430166</v>
      </c>
      <c r="H142" s="90">
        <f t="shared" si="3"/>
        <v>55.115129265657352</v>
      </c>
      <c r="I142" s="91">
        <f t="shared" si="4"/>
        <v>55.115129265657352</v>
      </c>
      <c r="K142">
        <v>0</v>
      </c>
      <c r="L142">
        <v>0</v>
      </c>
      <c r="M142" s="106">
        <f t="shared" si="5"/>
        <v>55.115129265657352</v>
      </c>
      <c r="N142" s="79">
        <f t="shared" si="6"/>
        <v>-10.289290862430166</v>
      </c>
      <c r="O142" s="196">
        <f t="shared" si="12"/>
        <v>-5.6033431443420625</v>
      </c>
      <c r="P142" s="196" t="e">
        <f t="shared" si="13"/>
        <v>#NUM!</v>
      </c>
      <c r="Q142" s="22" t="e">
        <f t="shared" si="14"/>
        <v>#NUM!</v>
      </c>
      <c r="S142" s="5">
        <f t="shared" si="7"/>
        <v>3.7</v>
      </c>
      <c r="T142" s="105">
        <f t="shared" si="8"/>
        <v>0</v>
      </c>
      <c r="U142" s="105" t="str">
        <f t="shared" si="15"/>
        <v/>
      </c>
      <c r="W142" s="120" t="str">
        <f t="shared" si="9"/>
        <v>NO</v>
      </c>
      <c r="Z142" s="26">
        <f t="shared" si="16"/>
        <v>99.850818388086154</v>
      </c>
      <c r="AA142" s="26">
        <f t="shared" si="17"/>
        <v>-9.8508183880861537</v>
      </c>
      <c r="AB142">
        <v>3.7</v>
      </c>
      <c r="AC142" s="105">
        <f t="shared" si="18"/>
        <v>0</v>
      </c>
      <c r="AD142" s="105" t="e">
        <f t="shared" si="10"/>
        <v>#NUM!</v>
      </c>
      <c r="AF142" s="105">
        <f t="shared" si="11"/>
        <v>0</v>
      </c>
      <c r="AG142" s="105">
        <f t="shared" si="19"/>
        <v>0</v>
      </c>
      <c r="AI142" s="172"/>
    </row>
    <row r="143" spans="1:35" x14ac:dyDescent="0.25">
      <c r="B143" s="104">
        <v>3.8</v>
      </c>
      <c r="C143" s="36">
        <f t="shared" si="0"/>
        <v>-122.99999999999999</v>
      </c>
      <c r="E143" s="40">
        <f t="shared" si="1"/>
        <v>-0.16560154178523404</v>
      </c>
      <c r="F143" s="22">
        <f t="shared" si="20"/>
        <v>-9.5321810273118786</v>
      </c>
      <c r="H143" s="90">
        <f t="shared" si="3"/>
        <v>56.393112038360591</v>
      </c>
      <c r="I143" s="91">
        <f t="shared" si="4"/>
        <v>56.393112038360591</v>
      </c>
      <c r="K143">
        <v>0</v>
      </c>
      <c r="L143">
        <v>0</v>
      </c>
      <c r="M143" s="106">
        <f t="shared" si="5"/>
        <v>56.393112038360591</v>
      </c>
      <c r="N143" s="79">
        <f t="shared" si="6"/>
        <v>-9.5321810273118786</v>
      </c>
      <c r="O143" s="196">
        <f t="shared" si="12"/>
        <v>-6.0442039305620279</v>
      </c>
      <c r="P143" s="196" t="e">
        <f t="shared" si="13"/>
        <v>#NUM!</v>
      </c>
      <c r="Q143" s="22" t="e">
        <f t="shared" si="14"/>
        <v>#NUM!</v>
      </c>
      <c r="S143" s="5">
        <f t="shared" si="7"/>
        <v>3.8</v>
      </c>
      <c r="T143" s="105">
        <f t="shared" si="8"/>
        <v>0</v>
      </c>
      <c r="U143" s="105" t="str">
        <f t="shared" si="15"/>
        <v/>
      </c>
      <c r="W143" s="120" t="str">
        <f t="shared" si="9"/>
        <v>NO</v>
      </c>
      <c r="Z143" s="26">
        <f t="shared" si="16"/>
        <v>98.384006229840836</v>
      </c>
      <c r="AA143" s="26">
        <f t="shared" si="17"/>
        <v>-8.3840062298408355</v>
      </c>
      <c r="AB143">
        <v>3.8</v>
      </c>
      <c r="AC143" s="105">
        <f t="shared" si="18"/>
        <v>0</v>
      </c>
      <c r="AD143" s="105" t="e">
        <f t="shared" si="10"/>
        <v>#NUM!</v>
      </c>
      <c r="AF143" s="105">
        <f t="shared" si="11"/>
        <v>0</v>
      </c>
      <c r="AG143" s="105">
        <f t="shared" si="19"/>
        <v>0</v>
      </c>
      <c r="AI143" s="172"/>
    </row>
    <row r="144" spans="1:35" x14ac:dyDescent="0.25">
      <c r="B144" s="104">
        <v>3.9</v>
      </c>
      <c r="C144" s="36">
        <f t="shared" si="0"/>
        <v>-121.5</v>
      </c>
      <c r="E144" s="40">
        <f t="shared" si="1"/>
        <v>-0.1523615549907775</v>
      </c>
      <c r="F144" s="22">
        <f t="shared" si="20"/>
        <v>-8.7638070130815713</v>
      </c>
      <c r="H144" s="90">
        <f t="shared" si="3"/>
        <v>57.661310490780672</v>
      </c>
      <c r="I144" s="91">
        <f t="shared" si="4"/>
        <v>57.661310490780672</v>
      </c>
      <c r="K144">
        <v>0</v>
      </c>
      <c r="L144">
        <v>0</v>
      </c>
      <c r="M144" s="106">
        <f t="shared" si="5"/>
        <v>57.661310490780672</v>
      </c>
      <c r="N144" s="79">
        <f t="shared" si="6"/>
        <v>-8.7638070130815713</v>
      </c>
      <c r="O144" s="196">
        <f t="shared" si="12"/>
        <v>-6.5699810433775188</v>
      </c>
      <c r="P144" s="196" t="e">
        <f t="shared" si="13"/>
        <v>#NUM!</v>
      </c>
      <c r="Q144" s="22" t="e">
        <f t="shared" si="14"/>
        <v>#NUM!</v>
      </c>
      <c r="S144" s="5">
        <f t="shared" si="7"/>
        <v>3.9</v>
      </c>
      <c r="T144" s="105">
        <f t="shared" si="8"/>
        <v>0</v>
      </c>
      <c r="U144" s="105" t="str">
        <f t="shared" si="15"/>
        <v/>
      </c>
      <c r="W144" s="120" t="str">
        <f t="shared" si="9"/>
        <v>NO</v>
      </c>
      <c r="Z144" s="26">
        <f t="shared" si="16"/>
        <v>96.916773236406883</v>
      </c>
      <c r="AA144" s="26">
        <f t="shared" si="17"/>
        <v>-6.9167732364068826</v>
      </c>
      <c r="AB144">
        <v>3.9</v>
      </c>
      <c r="AC144" s="105">
        <f t="shared" si="18"/>
        <v>0</v>
      </c>
      <c r="AD144" s="105" t="e">
        <f t="shared" si="10"/>
        <v>#NUM!</v>
      </c>
      <c r="AF144" s="105">
        <f t="shared" si="11"/>
        <v>0</v>
      </c>
      <c r="AG144" s="105">
        <f t="shared" si="19"/>
        <v>0</v>
      </c>
      <c r="AI144" s="172"/>
    </row>
    <row r="145" spans="2:35" x14ac:dyDescent="0.25">
      <c r="B145" s="104">
        <v>4</v>
      </c>
      <c r="C145" s="36">
        <f t="shared" si="0"/>
        <v>-120</v>
      </c>
      <c r="E145" s="40">
        <f t="shared" si="1"/>
        <v>-0.1389074279686521</v>
      </c>
      <c r="F145" s="22">
        <f t="shared" si="20"/>
        <v>-7.9846287537263674</v>
      </c>
      <c r="H145" s="90">
        <f t="shared" si="3"/>
        <v>58.920105038488053</v>
      </c>
      <c r="I145" s="91">
        <f t="shared" si="4"/>
        <v>58.920105038488053</v>
      </c>
      <c r="K145">
        <v>0</v>
      </c>
      <c r="L145">
        <v>0</v>
      </c>
      <c r="M145" s="106">
        <f t="shared" si="5"/>
        <v>58.920105038488053</v>
      </c>
      <c r="N145" s="79">
        <f t="shared" si="6"/>
        <v>-7.9846287537263674</v>
      </c>
      <c r="O145" s="196">
        <f t="shared" si="12"/>
        <v>-7.2070511193766746</v>
      </c>
      <c r="P145" s="196" t="e">
        <f t="shared" si="13"/>
        <v>#NUM!</v>
      </c>
      <c r="Q145" s="22" t="e">
        <f t="shared" si="14"/>
        <v>#NUM!</v>
      </c>
      <c r="S145" s="5">
        <f t="shared" si="7"/>
        <v>4</v>
      </c>
      <c r="T145" s="105">
        <f t="shared" si="8"/>
        <v>0</v>
      </c>
      <c r="U145" s="105" t="str">
        <f t="shared" si="15"/>
        <v/>
      </c>
      <c r="V145" s="105">
        <f>SUM(T136:T145)/10</f>
        <v>0</v>
      </c>
      <c r="W145" s="120" t="str">
        <f t="shared" si="9"/>
        <v>NO</v>
      </c>
      <c r="Z145" s="26">
        <f t="shared" si="16"/>
        <v>95.449166988157017</v>
      </c>
      <c r="AA145" s="26">
        <f t="shared" si="17"/>
        <v>-5.4491669881570175</v>
      </c>
      <c r="AB145">
        <v>4</v>
      </c>
      <c r="AC145" s="105">
        <f t="shared" si="18"/>
        <v>0</v>
      </c>
      <c r="AD145" s="105" t="e">
        <f t="shared" si="10"/>
        <v>#NUM!</v>
      </c>
      <c r="AF145" s="105">
        <f t="shared" si="11"/>
        <v>0</v>
      </c>
      <c r="AG145" s="105">
        <f t="shared" si="19"/>
        <v>0</v>
      </c>
      <c r="AI145" s="172"/>
    </row>
    <row r="146" spans="2:35" x14ac:dyDescent="0.25">
      <c r="B146" s="104">
        <v>4.0999999999999996</v>
      </c>
      <c r="C146" s="36">
        <f t="shared" si="0"/>
        <v>-118.5</v>
      </c>
      <c r="E146" s="40">
        <f t="shared" si="1"/>
        <v>-0.12524838150547066</v>
      </c>
      <c r="F146" s="22">
        <f t="shared" si="20"/>
        <v>-7.1950997212419203</v>
      </c>
      <c r="H146" s="90">
        <f t="shared" si="3"/>
        <v>60.169891483789236</v>
      </c>
      <c r="I146" s="91">
        <f t="shared" si="4"/>
        <v>60.169891483789236</v>
      </c>
      <c r="K146">
        <v>0</v>
      </c>
      <c r="L146">
        <v>0</v>
      </c>
      <c r="M146" s="106">
        <f t="shared" si="5"/>
        <v>60.169891483789236</v>
      </c>
      <c r="N146" s="79">
        <f t="shared" si="6"/>
        <v>-7.1950997212419203</v>
      </c>
      <c r="O146" s="196">
        <f t="shared" si="12"/>
        <v>-7.9940092960036413</v>
      </c>
      <c r="P146" s="196" t="e">
        <f t="shared" si="13"/>
        <v>#NUM!</v>
      </c>
      <c r="Q146" s="22" t="e">
        <f t="shared" si="14"/>
        <v>#NUM!</v>
      </c>
      <c r="S146" s="5">
        <f t="shared" si="7"/>
        <v>4.0999999999999996</v>
      </c>
      <c r="T146" s="105">
        <f t="shared" si="8"/>
        <v>0</v>
      </c>
      <c r="U146" s="105" t="str">
        <f t="shared" si="15"/>
        <v/>
      </c>
      <c r="W146" s="120" t="str">
        <f t="shared" si="9"/>
        <v>NO</v>
      </c>
      <c r="Z146" s="26">
        <f t="shared" si="16"/>
        <v>93.981233404878623</v>
      </c>
      <c r="AA146" s="26">
        <f t="shared" si="17"/>
        <v>-3.9812334048786227</v>
      </c>
      <c r="AB146">
        <v>4.0999999999999996</v>
      </c>
      <c r="AC146" s="105">
        <f t="shared" si="18"/>
        <v>0</v>
      </c>
      <c r="AD146" s="105" t="e">
        <f t="shared" si="10"/>
        <v>#NUM!</v>
      </c>
      <c r="AF146" s="105">
        <f t="shared" si="11"/>
        <v>0</v>
      </c>
      <c r="AG146" s="105">
        <f t="shared" si="19"/>
        <v>0</v>
      </c>
      <c r="AI146" s="172"/>
    </row>
    <row r="147" spans="2:35" x14ac:dyDescent="0.25">
      <c r="B147" s="104">
        <v>4.2</v>
      </c>
      <c r="C147" s="36">
        <f t="shared" si="0"/>
        <v>-117</v>
      </c>
      <c r="E147" s="40">
        <f t="shared" si="1"/>
        <v>-0.11139377682939386</v>
      </c>
      <c r="F147" s="22">
        <f t="shared" si="20"/>
        <v>-6.3956669283007628</v>
      </c>
      <c r="H147" s="90">
        <f t="shared" si="3"/>
        <v>61.411079931855262</v>
      </c>
      <c r="I147" s="91">
        <f t="shared" si="4"/>
        <v>61.411079931855262</v>
      </c>
      <c r="K147">
        <v>0</v>
      </c>
      <c r="L147">
        <v>0</v>
      </c>
      <c r="M147" s="106">
        <f t="shared" si="5"/>
        <v>61.411079931855262</v>
      </c>
      <c r="N147" s="79">
        <f t="shared" si="6"/>
        <v>-6.3956669283007628</v>
      </c>
      <c r="O147" s="196">
        <f t="shared" si="12"/>
        <v>-8.9896680253331862</v>
      </c>
      <c r="P147" s="196" t="e">
        <f t="shared" si="13"/>
        <v>#NUM!</v>
      </c>
      <c r="Q147" s="22" t="e">
        <f t="shared" si="14"/>
        <v>#NUM!</v>
      </c>
      <c r="S147" s="5">
        <f t="shared" si="7"/>
        <v>4.2</v>
      </c>
      <c r="T147" s="105">
        <f t="shared" si="8"/>
        <v>0</v>
      </c>
      <c r="U147" s="105" t="str">
        <f t="shared" si="15"/>
        <v/>
      </c>
      <c r="W147" s="120" t="str">
        <f t="shared" si="9"/>
        <v>NO</v>
      </c>
      <c r="Z147" s="26">
        <f t="shared" si="16"/>
        <v>92.513017003521</v>
      </c>
      <c r="AA147" s="26">
        <f t="shared" si="17"/>
        <v>-2.513017003521</v>
      </c>
      <c r="AB147">
        <v>4.2</v>
      </c>
      <c r="AC147" s="105">
        <f t="shared" si="18"/>
        <v>0</v>
      </c>
      <c r="AD147" s="105" t="e">
        <f t="shared" si="10"/>
        <v>#NUM!</v>
      </c>
      <c r="AF147" s="105">
        <f t="shared" si="11"/>
        <v>0</v>
      </c>
      <c r="AG147" s="105">
        <f t="shared" si="19"/>
        <v>0</v>
      </c>
      <c r="AI147" s="172"/>
    </row>
    <row r="148" spans="2:35" x14ac:dyDescent="0.25">
      <c r="B148" s="104">
        <v>4.3</v>
      </c>
      <c r="C148" s="36">
        <f t="shared" si="0"/>
        <v>-115.5</v>
      </c>
      <c r="E148" s="40">
        <f t="shared" si="1"/>
        <v>-9.7353109194414061E-2</v>
      </c>
      <c r="F148" s="22">
        <f t="shared" si="20"/>
        <v>-5.5867709825738254</v>
      </c>
      <c r="H148" s="90">
        <f t="shared" si="3"/>
        <v>62.644093806552583</v>
      </c>
      <c r="I148" s="91">
        <f t="shared" si="4"/>
        <v>62.644093806552583</v>
      </c>
      <c r="K148">
        <v>0</v>
      </c>
      <c r="L148">
        <v>0</v>
      </c>
      <c r="M148" s="106">
        <f t="shared" si="5"/>
        <v>62.644093806552583</v>
      </c>
      <c r="N148" s="79">
        <f t="shared" si="6"/>
        <v>-5.5867709825738254</v>
      </c>
      <c r="O148" s="196">
        <f t="shared" si="12"/>
        <v>-10.288286458071122</v>
      </c>
      <c r="P148" s="196" t="e">
        <f t="shared" si="13"/>
        <v>#NUM!</v>
      </c>
      <c r="Q148" s="22" t="e">
        <f t="shared" si="14"/>
        <v>#NUM!</v>
      </c>
      <c r="S148" s="5">
        <f t="shared" si="7"/>
        <v>4.3</v>
      </c>
      <c r="T148" s="105">
        <f t="shared" si="8"/>
        <v>0</v>
      </c>
      <c r="U148" s="105" t="str">
        <f t="shared" si="15"/>
        <v/>
      </c>
      <c r="W148" s="120" t="str">
        <f t="shared" si="9"/>
        <v>NO</v>
      </c>
      <c r="Z148" s="26">
        <f t="shared" si="16"/>
        <v>91.044561142137567</v>
      </c>
      <c r="AA148" s="26">
        <f t="shared" si="17"/>
        <v>-1.0445611421375673</v>
      </c>
      <c r="AB148">
        <v>4.3</v>
      </c>
      <c r="AC148" s="105">
        <f t="shared" si="18"/>
        <v>0</v>
      </c>
      <c r="AD148" s="105" t="e">
        <f t="shared" si="10"/>
        <v>#NUM!</v>
      </c>
      <c r="AF148" s="105">
        <f t="shared" si="11"/>
        <v>0</v>
      </c>
      <c r="AG148" s="105">
        <f t="shared" si="19"/>
        <v>0</v>
      </c>
      <c r="AI148" s="172"/>
    </row>
    <row r="149" spans="2:35" x14ac:dyDescent="0.25">
      <c r="B149" s="104">
        <v>4.4000000000000004</v>
      </c>
      <c r="C149" s="36">
        <f t="shared" si="0"/>
        <v>-114</v>
      </c>
      <c r="E149" s="40">
        <f t="shared" si="1"/>
        <v>-8.3136001372781432E-2</v>
      </c>
      <c r="F149" s="22">
        <f t="shared" si="20"/>
        <v>-4.7688461889546296</v>
      </c>
      <c r="H149" s="90">
        <f t="shared" si="3"/>
        <v>63.869368965209233</v>
      </c>
      <c r="I149" s="91">
        <f t="shared" si="4"/>
        <v>63.869368965209233</v>
      </c>
      <c r="K149">
        <v>0</v>
      </c>
      <c r="L149">
        <v>0</v>
      </c>
      <c r="M149" s="106">
        <f t="shared" si="5"/>
        <v>63.869368965209233</v>
      </c>
      <c r="N149" s="79">
        <f t="shared" si="6"/>
        <v>-4.7688461889546296</v>
      </c>
      <c r="O149" s="196">
        <f t="shared" si="12"/>
        <v>-12.051008470856791</v>
      </c>
      <c r="P149" s="196" t="e">
        <f t="shared" si="13"/>
        <v>#NUM!</v>
      </c>
      <c r="Q149" s="22" t="e">
        <f t="shared" si="14"/>
        <v>#NUM!</v>
      </c>
      <c r="S149" s="5">
        <f t="shared" si="7"/>
        <v>4.4000000000000004</v>
      </c>
      <c r="T149" s="105">
        <f t="shared" si="8"/>
        <v>0</v>
      </c>
      <c r="U149" s="105" t="str">
        <f t="shared" si="15"/>
        <v/>
      </c>
      <c r="W149" s="120" t="str">
        <f t="shared" si="9"/>
        <v>NO</v>
      </c>
      <c r="Z149" s="26">
        <f t="shared" si="16"/>
        <v>89.575908252825812</v>
      </c>
      <c r="AA149" s="26">
        <f t="shared" si="17"/>
        <v>0.42409174717418807</v>
      </c>
      <c r="AB149">
        <v>4.4000000000000004</v>
      </c>
      <c r="AC149" s="105">
        <f t="shared" si="18"/>
        <v>0</v>
      </c>
      <c r="AD149" s="105" t="e">
        <f t="shared" si="10"/>
        <v>#NUM!</v>
      </c>
      <c r="AF149" s="105">
        <f t="shared" si="11"/>
        <v>0</v>
      </c>
      <c r="AG149" s="105">
        <f t="shared" si="19"/>
        <v>0</v>
      </c>
      <c r="AI149" s="172"/>
    </row>
    <row r="150" spans="2:35" x14ac:dyDescent="0.25">
      <c r="B150" s="104">
        <v>4.5</v>
      </c>
      <c r="C150" s="36">
        <f t="shared" si="0"/>
        <v>-112.5</v>
      </c>
      <c r="E150" s="40">
        <f t="shared" si="1"/>
        <v>-6.8752197060036158E-2</v>
      </c>
      <c r="F150" s="22">
        <f t="shared" si="20"/>
        <v>-3.9423206961529105</v>
      </c>
      <c r="H150" s="90">
        <f t="shared" si="3"/>
        <v>65.087352910861</v>
      </c>
      <c r="I150" s="91">
        <f t="shared" si="4"/>
        <v>65.087352910861</v>
      </c>
      <c r="K150">
        <v>0</v>
      </c>
      <c r="L150">
        <v>0</v>
      </c>
      <c r="M150" s="106">
        <f t="shared" si="5"/>
        <v>65.087352910861</v>
      </c>
      <c r="N150" s="79">
        <f t="shared" si="6"/>
        <v>-3.9423206961529105</v>
      </c>
      <c r="O150" s="196">
        <f t="shared" si="12"/>
        <v>-14.577975154984617</v>
      </c>
      <c r="P150" s="196" t="e">
        <f t="shared" si="13"/>
        <v>#NUM!</v>
      </c>
      <c r="Q150" s="22" t="e">
        <f t="shared" si="14"/>
        <v>#NUM!</v>
      </c>
      <c r="S150" s="5">
        <f t="shared" si="7"/>
        <v>4.5</v>
      </c>
      <c r="T150" s="105">
        <f t="shared" si="8"/>
        <v>0</v>
      </c>
      <c r="U150" s="105" t="str">
        <f t="shared" si="15"/>
        <v/>
      </c>
      <c r="W150" s="120" t="str">
        <f t="shared" si="9"/>
        <v>NO</v>
      </c>
      <c r="Z150" s="26">
        <f t="shared" si="16"/>
        <v>88.107100066283394</v>
      </c>
      <c r="AA150" s="26">
        <f t="shared" si="17"/>
        <v>1.8928999337166061</v>
      </c>
      <c r="AB150">
        <v>4.5</v>
      </c>
      <c r="AC150" s="105">
        <f t="shared" si="18"/>
        <v>0</v>
      </c>
      <c r="AD150" s="105" t="e">
        <f t="shared" si="10"/>
        <v>#NUM!</v>
      </c>
      <c r="AF150" s="105">
        <f t="shared" si="11"/>
        <v>0</v>
      </c>
      <c r="AG150" s="105">
        <f t="shared" si="19"/>
        <v>0</v>
      </c>
      <c r="AI150" s="172"/>
    </row>
    <row r="151" spans="2:35" x14ac:dyDescent="0.25">
      <c r="B151" s="104">
        <v>4.5999999999999996</v>
      </c>
      <c r="C151" s="36">
        <f t="shared" si="0"/>
        <v>-111</v>
      </c>
      <c r="E151" s="40">
        <f t="shared" si="1"/>
        <v>-5.4211554197167416E-2</v>
      </c>
      <c r="F151" s="22">
        <f t="shared" si="20"/>
        <v>-3.1076166843584545</v>
      </c>
      <c r="H151" s="90">
        <f t="shared" si="3"/>
        <v>66.298504099956574</v>
      </c>
      <c r="I151" s="91">
        <f t="shared" si="4"/>
        <v>66.298504099956574</v>
      </c>
      <c r="K151">
        <v>0</v>
      </c>
      <c r="L151">
        <v>0</v>
      </c>
      <c r="M151" s="106">
        <f t="shared" si="5"/>
        <v>66.298504099956574</v>
      </c>
      <c r="N151" s="79">
        <f t="shared" si="6"/>
        <v>-3.1076166843584545</v>
      </c>
      <c r="O151" s="196">
        <f t="shared" si="12"/>
        <v>-18.499385409580423</v>
      </c>
      <c r="P151" s="196" t="e">
        <f t="shared" si="13"/>
        <v>#NUM!</v>
      </c>
      <c r="Q151" s="22" t="e">
        <f t="shared" si="14"/>
        <v>#NUM!</v>
      </c>
      <c r="S151" s="5">
        <f t="shared" si="7"/>
        <v>4.5999999999999996</v>
      </c>
      <c r="T151" s="105">
        <f t="shared" si="8"/>
        <v>0</v>
      </c>
      <c r="U151" s="105" t="str">
        <f t="shared" si="15"/>
        <v/>
      </c>
      <c r="W151" s="120" t="str">
        <f t="shared" si="9"/>
        <v>NO</v>
      </c>
      <c r="Z151" s="26">
        <f t="shared" si="16"/>
        <v>86.63817783046359</v>
      </c>
      <c r="AA151" s="26">
        <f t="shared" si="17"/>
        <v>3.3618221695364099</v>
      </c>
      <c r="AB151">
        <v>4.5999999999999996</v>
      </c>
      <c r="AC151" s="105">
        <f t="shared" si="18"/>
        <v>0</v>
      </c>
      <c r="AD151" s="105" t="e">
        <f t="shared" si="10"/>
        <v>#NUM!</v>
      </c>
      <c r="AF151" s="105">
        <f t="shared" si="11"/>
        <v>0</v>
      </c>
      <c r="AG151" s="105">
        <f t="shared" si="19"/>
        <v>0</v>
      </c>
      <c r="AI151" s="172"/>
    </row>
    <row r="152" spans="2:35" x14ac:dyDescent="0.25">
      <c r="B152" s="104">
        <v>4.7</v>
      </c>
      <c r="C152" s="36">
        <f t="shared" si="0"/>
        <v>-109.5</v>
      </c>
      <c r="E152" s="40">
        <f t="shared" si="1"/>
        <v>-3.9524038214472035E-2</v>
      </c>
      <c r="F152" s="22">
        <f t="shared" si="20"/>
        <v>-2.2651505909221963</v>
      </c>
      <c r="H152" s="90">
        <f t="shared" si="3"/>
        <v>67.503291343042022</v>
      </c>
      <c r="I152" s="91">
        <f t="shared" si="4"/>
        <v>67.503291343042022</v>
      </c>
      <c r="K152">
        <v>0</v>
      </c>
      <c r="L152">
        <v>0</v>
      </c>
      <c r="M152" s="106">
        <f t="shared" si="5"/>
        <v>67.503291343042022</v>
      </c>
      <c r="N152" s="79">
        <f t="shared" si="6"/>
        <v>-2.2651505909221963</v>
      </c>
      <c r="O152" s="196">
        <f t="shared" si="12"/>
        <v>-25.401194993223708</v>
      </c>
      <c r="P152" s="196" t="e">
        <f t="shared" si="13"/>
        <v>#NUM!</v>
      </c>
      <c r="Q152" s="22" t="e">
        <f t="shared" si="14"/>
        <v>#NUM!</v>
      </c>
      <c r="S152" s="5">
        <f t="shared" si="7"/>
        <v>4.7</v>
      </c>
      <c r="T152" s="105">
        <f t="shared" si="8"/>
        <v>0</v>
      </c>
      <c r="U152" s="105" t="str">
        <f t="shared" si="15"/>
        <v/>
      </c>
      <c r="W152" s="120" t="str">
        <f t="shared" si="9"/>
        <v>NO</v>
      </c>
      <c r="Z152" s="26">
        <f t="shared" si="16"/>
        <v>85.169182525723045</v>
      </c>
      <c r="AA152" s="26">
        <f t="shared" si="17"/>
        <v>4.8308174742769552</v>
      </c>
      <c r="AB152">
        <v>4.7</v>
      </c>
      <c r="AC152" s="105">
        <f t="shared" si="18"/>
        <v>0</v>
      </c>
      <c r="AD152" s="105" t="e">
        <f t="shared" si="10"/>
        <v>#NUM!</v>
      </c>
      <c r="AF152" s="105">
        <f t="shared" si="11"/>
        <v>0</v>
      </c>
      <c r="AG152" s="105">
        <f t="shared" si="19"/>
        <v>0</v>
      </c>
      <c r="AI152" s="172"/>
    </row>
    <row r="153" spans="2:35" x14ac:dyDescent="0.25">
      <c r="B153" s="104">
        <v>4.8</v>
      </c>
      <c r="C153" s="36">
        <f t="shared" si="0"/>
        <v>-108</v>
      </c>
      <c r="E153" s="40">
        <f t="shared" si="1"/>
        <v>-2.4699715201746575E-2</v>
      </c>
      <c r="F153" s="22">
        <f t="shared" si="20"/>
        <v>-1.4153333712559364</v>
      </c>
      <c r="H153" s="90">
        <f t="shared" si="3"/>
        <v>68.702193295580415</v>
      </c>
      <c r="I153" s="91">
        <f t="shared" si="4"/>
        <v>68.702193295580415</v>
      </c>
      <c r="K153">
        <v>0</v>
      </c>
      <c r="L153">
        <v>0</v>
      </c>
      <c r="M153" s="106">
        <f t="shared" si="5"/>
        <v>68.702193295580415</v>
      </c>
      <c r="N153" s="79">
        <f t="shared" si="6"/>
        <v>-1.4153333712559364</v>
      </c>
      <c r="O153" s="196">
        <f t="shared" si="12"/>
        <v>-40.743438213573121</v>
      </c>
      <c r="P153" s="196" t="e">
        <f t="shared" si="13"/>
        <v>#NUM!</v>
      </c>
      <c r="Q153" s="22" t="e">
        <f t="shared" si="14"/>
        <v>#NUM!</v>
      </c>
      <c r="S153" s="5">
        <f t="shared" si="7"/>
        <v>4.8</v>
      </c>
      <c r="T153" s="105">
        <f t="shared" si="8"/>
        <v>0</v>
      </c>
      <c r="U153" s="105" t="str">
        <f t="shared" si="15"/>
        <v/>
      </c>
      <c r="W153" s="120" t="str">
        <f t="shared" si="9"/>
        <v>NO</v>
      </c>
      <c r="Z153" s="26">
        <f t="shared" si="16"/>
        <v>83.700155078810909</v>
      </c>
      <c r="AA153" s="26">
        <f t="shared" si="17"/>
        <v>6.2998449211890915</v>
      </c>
      <c r="AB153">
        <v>4.8</v>
      </c>
      <c r="AC153" s="105">
        <f t="shared" si="18"/>
        <v>0</v>
      </c>
      <c r="AD153" s="105" t="e">
        <f t="shared" si="10"/>
        <v>#NUM!</v>
      </c>
      <c r="AF153" s="105">
        <f t="shared" si="11"/>
        <v>0</v>
      </c>
      <c r="AG153" s="105">
        <f t="shared" si="19"/>
        <v>0</v>
      </c>
      <c r="AI153" s="172"/>
    </row>
    <row r="154" spans="2:35" x14ac:dyDescent="0.25">
      <c r="B154" s="104">
        <v>4.9000000000000004</v>
      </c>
      <c r="C154" s="36">
        <f t="shared" si="0"/>
        <v>-106.5</v>
      </c>
      <c r="E154" s="40">
        <f t="shared" si="1"/>
        <v>-9.7487450094928263E-3</v>
      </c>
      <c r="F154" s="22">
        <f t="shared" si="20"/>
        <v>-0.55857079240930241</v>
      </c>
      <c r="H154" s="90">
        <f t="shared" si="3"/>
        <v>69.895698035781336</v>
      </c>
      <c r="I154" s="91">
        <f t="shared" si="4"/>
        <v>69.895698035781336</v>
      </c>
      <c r="K154">
        <v>0</v>
      </c>
      <c r="L154">
        <v>0</v>
      </c>
      <c r="M154" s="106">
        <f t="shared" si="5"/>
        <v>69.895698035781336</v>
      </c>
      <c r="N154" s="79">
        <f t="shared" si="6"/>
        <v>-0.55857079240930241</v>
      </c>
      <c r="O154" s="196">
        <f t="shared" si="12"/>
        <v>-104.24464048353592</v>
      </c>
      <c r="P154" s="196" t="e">
        <f t="shared" si="13"/>
        <v>#NUM!</v>
      </c>
      <c r="Q154" s="22" t="e">
        <f t="shared" si="14"/>
        <v>#NUM!</v>
      </c>
      <c r="S154" s="5">
        <f t="shared" si="7"/>
        <v>4.9000000000000004</v>
      </c>
      <c r="T154" s="105">
        <f t="shared" si="8"/>
        <v>0</v>
      </c>
      <c r="U154" s="105" t="str">
        <f t="shared" si="15"/>
        <v/>
      </c>
      <c r="W154" s="120" t="str">
        <f t="shared" si="9"/>
        <v>NO</v>
      </c>
      <c r="Z154" s="26">
        <f t="shared" si="16"/>
        <v>82.231136578045522</v>
      </c>
      <c r="AA154" s="26">
        <f t="shared" si="17"/>
        <v>7.7688634219544781</v>
      </c>
      <c r="AB154">
        <v>4.9000000000000004</v>
      </c>
      <c r="AC154" s="105">
        <f t="shared" si="18"/>
        <v>0</v>
      </c>
      <c r="AD154" s="105" t="e">
        <f t="shared" si="10"/>
        <v>#NUM!</v>
      </c>
      <c r="AF154" s="105">
        <f t="shared" si="11"/>
        <v>0</v>
      </c>
      <c r="AG154" s="105">
        <f t="shared" si="19"/>
        <v>0</v>
      </c>
      <c r="AI154" s="172"/>
    </row>
    <row r="155" spans="2:35" x14ac:dyDescent="0.25">
      <c r="B155" s="104">
        <v>5</v>
      </c>
      <c r="C155" s="36">
        <f t="shared" si="0"/>
        <v>-105</v>
      </c>
      <c r="E155" s="40">
        <f t="shared" si="1"/>
        <v>5.3186257141372428E-3</v>
      </c>
      <c r="F155" s="22">
        <f t="shared" si="20"/>
        <v>0.30473624295993984</v>
      </c>
      <c r="H155" s="90">
        <f t="shared" si="3"/>
        <v>71.084302726101555</v>
      </c>
      <c r="I155" s="91">
        <f t="shared" si="4"/>
        <v>71.084302726101555</v>
      </c>
      <c r="K155">
        <v>0</v>
      </c>
      <c r="L155">
        <v>0</v>
      </c>
      <c r="M155" s="106">
        <f t="shared" si="5"/>
        <v>71.084302726101555</v>
      </c>
      <c r="N155" s="79">
        <f t="shared" si="6"/>
        <v>0.30473624295993984</v>
      </c>
      <c r="O155" s="196">
        <f t="shared" si="12"/>
        <v>182.66320048979179</v>
      </c>
      <c r="P155" s="196">
        <f t="shared" si="13"/>
        <v>7.6327743703907078E-3</v>
      </c>
      <c r="Q155" s="22">
        <f t="shared" si="14"/>
        <v>4.059587003656772E-5</v>
      </c>
      <c r="S155" s="5">
        <f t="shared" si="7"/>
        <v>5</v>
      </c>
      <c r="T155" s="105">
        <f t="shared" si="8"/>
        <v>4.059587003656772E-5</v>
      </c>
      <c r="U155" s="105">
        <f t="shared" si="15"/>
        <v>1</v>
      </c>
      <c r="V155" s="105">
        <f>SUM(T146:T155)/10</f>
        <v>4.059587003656772E-6</v>
      </c>
      <c r="W155" s="120">
        <f t="shared" si="9"/>
        <v>89.695263757040067</v>
      </c>
      <c r="Z155" s="26">
        <f t="shared" si="16"/>
        <v>80.76216849206763</v>
      </c>
      <c r="AA155" s="26">
        <f t="shared" si="17"/>
        <v>9.2378315079323698</v>
      </c>
      <c r="AB155">
        <v>5</v>
      </c>
      <c r="AC155" s="105">
        <f t="shared" si="18"/>
        <v>1.2253117363195678E-3</v>
      </c>
      <c r="AD155" s="105">
        <f t="shared" si="10"/>
        <v>4.059587003656772E-5</v>
      </c>
      <c r="AF155" s="105">
        <f t="shared" si="11"/>
        <v>1.2253117363195678E-3</v>
      </c>
      <c r="AG155" s="105">
        <f t="shared" si="19"/>
        <v>1.2253117363195678E-3</v>
      </c>
      <c r="AI155" s="172"/>
    </row>
    <row r="156" spans="2:35" x14ac:dyDescent="0.25">
      <c r="B156" s="104">
        <v>5.0999999999999996</v>
      </c>
      <c r="C156" s="36">
        <f t="shared" si="0"/>
        <v>-103.5</v>
      </c>
      <c r="E156" s="40">
        <f t="shared" si="1"/>
        <v>2.0492070545881758E-2</v>
      </c>
      <c r="F156" s="22">
        <f t="shared" si="20"/>
        <v>1.1741913442509493</v>
      </c>
      <c r="H156" s="90">
        <f t="shared" si="3"/>
        <v>72.268513354924536</v>
      </c>
      <c r="I156" s="91">
        <f t="shared" si="4"/>
        <v>72.268513354924536</v>
      </c>
      <c r="K156">
        <v>0</v>
      </c>
      <c r="L156">
        <v>0</v>
      </c>
      <c r="M156" s="106">
        <f t="shared" si="5"/>
        <v>72.268513354924536</v>
      </c>
      <c r="N156" s="79">
        <f t="shared" si="6"/>
        <v>1.1741913442509493</v>
      </c>
      <c r="O156" s="196">
        <f t="shared" si="12"/>
        <v>48.430909845148349</v>
      </c>
      <c r="P156" s="196">
        <f t="shared" si="13"/>
        <v>10.520561399937169</v>
      </c>
      <c r="Q156" s="22">
        <f t="shared" si="14"/>
        <v>0.21558808638979299</v>
      </c>
      <c r="S156" s="5">
        <f t="shared" si="7"/>
        <v>5.0999999999999996</v>
      </c>
      <c r="T156" s="105">
        <f t="shared" si="8"/>
        <v>0.21558808638979299</v>
      </c>
      <c r="U156" s="105">
        <f t="shared" si="15"/>
        <v>1</v>
      </c>
      <c r="W156" s="120">
        <f t="shared" si="9"/>
        <v>88.825808655749057</v>
      </c>
      <c r="Z156" s="26">
        <f t="shared" si="16"/>
        <v>79.293292894645646</v>
      </c>
      <c r="AA156" s="26">
        <f t="shared" si="17"/>
        <v>10.706707105354354</v>
      </c>
      <c r="AB156">
        <v>5.0999999999999996</v>
      </c>
      <c r="AC156" s="105">
        <f t="shared" si="18"/>
        <v>1.9545271487097764</v>
      </c>
      <c r="AD156" s="105">
        <f t="shared" si="10"/>
        <v>0.21558808638979299</v>
      </c>
      <c r="AF156" s="105">
        <f t="shared" si="11"/>
        <v>1.9545271487097764</v>
      </c>
      <c r="AG156" s="105">
        <f t="shared" si="19"/>
        <v>1.9545271487097764</v>
      </c>
      <c r="AI156" s="172"/>
    </row>
    <row r="157" spans="2:35" x14ac:dyDescent="0.25">
      <c r="B157" s="104">
        <v>5.2</v>
      </c>
      <c r="C157" s="36">
        <f t="shared" si="0"/>
        <v>-102</v>
      </c>
      <c r="E157" s="40">
        <f t="shared" si="1"/>
        <v>3.5761190364583209E-2</v>
      </c>
      <c r="F157" s="22">
        <f t="shared" si="20"/>
        <v>2.0494022539993804</v>
      </c>
      <c r="H157" s="90">
        <f t="shared" si="3"/>
        <v>73.448844554815921</v>
      </c>
      <c r="I157" s="91">
        <f t="shared" si="4"/>
        <v>73.448844554815921</v>
      </c>
      <c r="K157">
        <v>0</v>
      </c>
      <c r="L157">
        <v>0</v>
      </c>
      <c r="M157" s="106">
        <f t="shared" si="5"/>
        <v>73.448844554815921</v>
      </c>
      <c r="N157" s="79">
        <f t="shared" si="6"/>
        <v>2.0494022539993804</v>
      </c>
      <c r="O157" s="196">
        <f t="shared" si="12"/>
        <v>27.841951013740506</v>
      </c>
      <c r="P157" s="196">
        <f t="shared" si="13"/>
        <v>49.552856570851127</v>
      </c>
      <c r="Q157" s="22">
        <f t="shared" si="14"/>
        <v>1.7720691369390955</v>
      </c>
      <c r="S157" s="5">
        <f t="shared" si="7"/>
        <v>5.2</v>
      </c>
      <c r="T157" s="105">
        <f t="shared" si="8"/>
        <v>1.7720691369390955</v>
      </c>
      <c r="U157" s="105">
        <f t="shared" si="15"/>
        <v>1</v>
      </c>
      <c r="W157" s="120">
        <f t="shared" si="9"/>
        <v>87.950597746000625</v>
      </c>
      <c r="Z157" s="26">
        <f t="shared" si="16"/>
        <v>77.824552698143819</v>
      </c>
      <c r="AA157" s="26">
        <f t="shared" si="17"/>
        <v>12.175447301856181</v>
      </c>
      <c r="AB157">
        <v>5.2</v>
      </c>
      <c r="AC157" s="105">
        <f t="shared" si="18"/>
        <v>10.45099127473245</v>
      </c>
      <c r="AD157" s="105">
        <f t="shared" si="10"/>
        <v>1.7720691369390955</v>
      </c>
      <c r="AF157" s="105">
        <f t="shared" si="11"/>
        <v>10.45099127473245</v>
      </c>
      <c r="AG157" s="105">
        <f t="shared" si="19"/>
        <v>10.45099127473245</v>
      </c>
      <c r="AI157" s="172"/>
    </row>
    <row r="158" spans="2:35" x14ac:dyDescent="0.25">
      <c r="B158" s="104">
        <v>5.3</v>
      </c>
      <c r="C158" s="36">
        <f t="shared" si="0"/>
        <v>-100.5</v>
      </c>
      <c r="E158" s="40">
        <f t="shared" si="1"/>
        <v>5.1115520478227566E-2</v>
      </c>
      <c r="F158" s="22">
        <f t="shared" si="20"/>
        <v>2.9299804439076049</v>
      </c>
      <c r="H158" s="90">
        <f t="shared" si="3"/>
        <v>74.625819493680041</v>
      </c>
      <c r="I158" s="91">
        <f t="shared" si="4"/>
        <v>74.625819493680041</v>
      </c>
      <c r="K158">
        <v>0</v>
      </c>
      <c r="L158">
        <v>0</v>
      </c>
      <c r="M158" s="106">
        <f t="shared" si="5"/>
        <v>74.625819493680041</v>
      </c>
      <c r="N158" s="79">
        <f t="shared" si="6"/>
        <v>2.9299804439076049</v>
      </c>
      <c r="O158" s="196">
        <f t="shared" si="12"/>
        <v>19.504108430976764</v>
      </c>
      <c r="P158" s="196">
        <f t="shared" si="13"/>
        <v>102.77253941342312</v>
      </c>
      <c r="Q158" s="22">
        <f t="shared" si="14"/>
        <v>5.2532718429862806</v>
      </c>
      <c r="S158" s="5">
        <f t="shared" si="7"/>
        <v>5.3</v>
      </c>
      <c r="T158" s="105">
        <f t="shared" si="8"/>
        <v>5.2532718429862806</v>
      </c>
      <c r="U158" s="105">
        <f t="shared" si="15"/>
        <v>1</v>
      </c>
      <c r="W158" s="120">
        <f t="shared" si="9"/>
        <v>87.07001955609239</v>
      </c>
      <c r="Z158" s="26">
        <f t="shared" si="16"/>
        <v>76.355991898451336</v>
      </c>
      <c r="AA158" s="26">
        <f t="shared" si="17"/>
        <v>13.644008101548664</v>
      </c>
      <c r="AB158">
        <v>5.3</v>
      </c>
      <c r="AC158" s="105">
        <f t="shared" si="18"/>
        <v>24.242869779488519</v>
      </c>
      <c r="AD158" s="105">
        <f t="shared" si="10"/>
        <v>5.2532718429862806</v>
      </c>
      <c r="AF158" s="105">
        <f t="shared" si="11"/>
        <v>24.242869779488519</v>
      </c>
      <c r="AG158" s="105">
        <f t="shared" si="19"/>
        <v>24.242869779488519</v>
      </c>
      <c r="AI158" s="172"/>
    </row>
    <row r="159" spans="2:35" x14ac:dyDescent="0.25">
      <c r="B159" s="104">
        <v>5.4</v>
      </c>
      <c r="C159" s="36">
        <f t="shared" si="0"/>
        <v>-99</v>
      </c>
      <c r="E159" s="40">
        <f t="shared" si="1"/>
        <v>6.6544537795920983E-2</v>
      </c>
      <c r="F159" s="22">
        <f t="shared" si="20"/>
        <v>3.815540687126969</v>
      </c>
      <c r="H159" s="90">
        <f t="shared" si="3"/>
        <v>75.799969835091346</v>
      </c>
      <c r="I159" s="91">
        <f t="shared" si="4"/>
        <v>75.799969835091346</v>
      </c>
      <c r="K159">
        <v>0</v>
      </c>
      <c r="L159">
        <v>0</v>
      </c>
      <c r="M159" s="106">
        <f t="shared" si="5"/>
        <v>75.799969835091346</v>
      </c>
      <c r="N159" s="79">
        <f t="shared" si="6"/>
        <v>3.815540687126969</v>
      </c>
      <c r="O159" s="196">
        <f t="shared" si="12"/>
        <v>14.992475797989682</v>
      </c>
      <c r="P159" s="196">
        <f t="shared" si="13"/>
        <v>159.04206496688229</v>
      </c>
      <c r="Q159" s="22">
        <f t="shared" si="14"/>
        <v>10.58338070333002</v>
      </c>
      <c r="S159" s="5">
        <f t="shared" si="7"/>
        <v>5.4</v>
      </c>
      <c r="T159" s="105">
        <f t="shared" si="8"/>
        <v>10.58338070333002</v>
      </c>
      <c r="U159" s="105">
        <f t="shared" si="15"/>
        <v>1</v>
      </c>
      <c r="W159" s="120">
        <f t="shared" si="9"/>
        <v>86.184459312873031</v>
      </c>
      <c r="Z159" s="26">
        <f t="shared" si="16"/>
        <v>74.887655834416492</v>
      </c>
      <c r="AA159" s="26">
        <f t="shared" si="17"/>
        <v>15.112344165583508</v>
      </c>
      <c r="AB159">
        <v>5.4</v>
      </c>
      <c r="AC159" s="105">
        <f t="shared" si="18"/>
        <v>41.464255974233744</v>
      </c>
      <c r="AD159" s="105">
        <f t="shared" si="10"/>
        <v>10.58338070333002</v>
      </c>
      <c r="AF159" s="105">
        <f t="shared" si="11"/>
        <v>41.464255974233744</v>
      </c>
      <c r="AG159" s="105">
        <f t="shared" si="19"/>
        <v>41.464255974233744</v>
      </c>
      <c r="AI159" s="172"/>
    </row>
    <row r="160" spans="2:35" x14ac:dyDescent="0.25">
      <c r="B160" s="104">
        <v>5.5</v>
      </c>
      <c r="C160" s="36">
        <f t="shared" si="0"/>
        <v>-97.5</v>
      </c>
      <c r="E160" s="40">
        <f t="shared" si="1"/>
        <v>8.2037668039890238E-2</v>
      </c>
      <c r="F160" s="22">
        <f t="shared" si="20"/>
        <v>4.7057006078687893</v>
      </c>
      <c r="H160" s="90">
        <f t="shared" si="3"/>
        <v>76.971835764041202</v>
      </c>
      <c r="I160" s="91">
        <f t="shared" si="4"/>
        <v>76.971835764041202</v>
      </c>
      <c r="K160">
        <v>0</v>
      </c>
      <c r="L160">
        <v>0</v>
      </c>
      <c r="M160" s="106">
        <f t="shared" si="5"/>
        <v>76.971835764041202</v>
      </c>
      <c r="N160" s="79">
        <f t="shared" si="6"/>
        <v>4.7057006078687893</v>
      </c>
      <c r="O160" s="196">
        <f t="shared" si="12"/>
        <v>12.16647518108719</v>
      </c>
      <c r="P160" s="196">
        <f t="shared" si="13"/>
        <v>213.67153184089454</v>
      </c>
      <c r="Q160" s="22">
        <f t="shared" si="14"/>
        <v>17.529114198738142</v>
      </c>
      <c r="S160" s="5">
        <f t="shared" si="7"/>
        <v>5.5</v>
      </c>
      <c r="T160" s="105">
        <f t="shared" si="8"/>
        <v>17.529114198738142</v>
      </c>
      <c r="U160" s="105">
        <f t="shared" si="15"/>
        <v>1</v>
      </c>
      <c r="W160" s="120">
        <f t="shared" si="9"/>
        <v>85.294299392131208</v>
      </c>
      <c r="Z160" s="26">
        <f t="shared" si="16"/>
        <v>73.419591465141082</v>
      </c>
      <c r="AA160" s="26">
        <f t="shared" si="17"/>
        <v>16.580408534858918</v>
      </c>
      <c r="AB160">
        <v>5.5</v>
      </c>
      <c r="AC160" s="105">
        <f t="shared" si="18"/>
        <v>60.973450659640442</v>
      </c>
      <c r="AD160" s="105">
        <f t="shared" si="10"/>
        <v>17.529114198738142</v>
      </c>
      <c r="AF160" s="105">
        <f t="shared" si="11"/>
        <v>60.973450659640442</v>
      </c>
      <c r="AG160" s="105">
        <f t="shared" si="19"/>
        <v>60.973450659640442</v>
      </c>
      <c r="AI160" s="172"/>
    </row>
    <row r="161" spans="2:35" x14ac:dyDescent="0.25">
      <c r="B161" s="104">
        <v>5.6</v>
      </c>
      <c r="C161" s="36">
        <f t="shared" si="0"/>
        <v>-96</v>
      </c>
      <c r="E161" s="40">
        <f t="shared" si="1"/>
        <v>9.7584292992565408E-2</v>
      </c>
      <c r="F161" s="22">
        <f t="shared" si="20"/>
        <v>5.60008020920655</v>
      </c>
      <c r="H161" s="90">
        <f t="shared" si="3"/>
        <v>78.141966074310233</v>
      </c>
      <c r="I161" s="91">
        <f t="shared" si="4"/>
        <v>78.141966074310233</v>
      </c>
      <c r="K161">
        <v>0</v>
      </c>
      <c r="L161">
        <v>0</v>
      </c>
      <c r="M161" s="106">
        <f t="shared" si="5"/>
        <v>78.141966074310233</v>
      </c>
      <c r="N161" s="79">
        <f t="shared" si="6"/>
        <v>5.60008020920655</v>
      </c>
      <c r="O161" s="196">
        <f t="shared" si="12"/>
        <v>10.231280073815057</v>
      </c>
      <c r="P161" s="196">
        <f t="shared" si="13"/>
        <v>264.94746349906882</v>
      </c>
      <c r="Q161" s="22">
        <f t="shared" si="14"/>
        <v>25.854710905730165</v>
      </c>
      <c r="S161" s="5">
        <f t="shared" si="7"/>
        <v>5.6</v>
      </c>
      <c r="T161" s="105">
        <f t="shared" si="8"/>
        <v>25.854710905730165</v>
      </c>
      <c r="U161" s="105">
        <f t="shared" si="15"/>
        <v>1</v>
      </c>
      <c r="W161" s="120">
        <f t="shared" si="9"/>
        <v>84.399919790793447</v>
      </c>
      <c r="Z161" s="26">
        <f t="shared" si="16"/>
        <v>71.951847668877775</v>
      </c>
      <c r="AA161" s="26">
        <f t="shared" si="17"/>
        <v>18.048152331122225</v>
      </c>
      <c r="AB161">
        <v>5.6</v>
      </c>
      <c r="AC161" s="105">
        <f t="shared" si="18"/>
        <v>82.085008114300436</v>
      </c>
      <c r="AD161" s="105">
        <f t="shared" si="10"/>
        <v>25.854710905730165</v>
      </c>
      <c r="AF161" s="105">
        <f t="shared" si="11"/>
        <v>82.085008114300436</v>
      </c>
      <c r="AG161" s="105">
        <f t="shared" si="19"/>
        <v>82.085008114300436</v>
      </c>
      <c r="AI161" s="172"/>
    </row>
    <row r="162" spans="2:35" x14ac:dyDescent="0.25">
      <c r="B162" s="104">
        <v>5.7</v>
      </c>
      <c r="C162" s="36">
        <f t="shared" si="0"/>
        <v>-94.5</v>
      </c>
      <c r="E162" s="40">
        <f t="shared" si="1"/>
        <v>0.11317375777377528</v>
      </c>
      <c r="F162" s="22">
        <f t="shared" si="20"/>
        <v>6.4983013797287583</v>
      </c>
      <c r="H162" s="90">
        <f t="shared" si="3"/>
        <v>79.310918313642958</v>
      </c>
      <c r="I162" s="91">
        <f t="shared" si="4"/>
        <v>79.310918313642958</v>
      </c>
      <c r="K162">
        <v>0</v>
      </c>
      <c r="L162">
        <v>0</v>
      </c>
      <c r="M162" s="106">
        <f t="shared" si="5"/>
        <v>79.310918313642958</v>
      </c>
      <c r="N162" s="79">
        <f t="shared" si="6"/>
        <v>6.4983013797287583</v>
      </c>
      <c r="O162" s="196">
        <f t="shared" si="12"/>
        <v>8.823891122204822</v>
      </c>
      <c r="P162" s="196">
        <f t="shared" si="13"/>
        <v>312.4022977246122</v>
      </c>
      <c r="Q162" s="22">
        <f t="shared" si="14"/>
        <v>35.355741970656091</v>
      </c>
      <c r="S162" s="5">
        <f t="shared" si="7"/>
        <v>5.7</v>
      </c>
      <c r="T162" s="105">
        <f t="shared" si="8"/>
        <v>35.355741970656091</v>
      </c>
      <c r="U162" s="105">
        <f t="shared" si="15"/>
        <v>1</v>
      </c>
      <c r="W162" s="120">
        <f t="shared" si="9"/>
        <v>83.501698620271242</v>
      </c>
      <c r="Z162" s="26">
        <f t="shared" si="16"/>
        <v>70.484475567749527</v>
      </c>
      <c r="AA162" s="26">
        <f t="shared" si="17"/>
        <v>19.515524432250473</v>
      </c>
      <c r="AB162">
        <v>5.7</v>
      </c>
      <c r="AC162" s="105">
        <f t="shared" si="18"/>
        <v>104.36181698406254</v>
      </c>
      <c r="AD162" s="105">
        <f t="shared" si="10"/>
        <v>35.355741970656091</v>
      </c>
      <c r="AF162" s="105">
        <f t="shared" si="11"/>
        <v>104.36181698406254</v>
      </c>
      <c r="AG162" s="105">
        <f t="shared" si="19"/>
        <v>104.36181698406254</v>
      </c>
      <c r="AI162" s="172"/>
    </row>
    <row r="163" spans="2:35" x14ac:dyDescent="0.25">
      <c r="B163" s="104">
        <v>5.8</v>
      </c>
      <c r="C163" s="36">
        <f t="shared" si="0"/>
        <v>-93</v>
      </c>
      <c r="E163" s="40">
        <f t="shared" si="1"/>
        <v>0.12879537814306968</v>
      </c>
      <c r="F163" s="22">
        <f t="shared" si="20"/>
        <v>7.3999873795116269</v>
      </c>
      <c r="H163" s="90">
        <f t="shared" si="3"/>
        <v>80.479258982855271</v>
      </c>
      <c r="I163" s="91">
        <f t="shared" si="4"/>
        <v>80.479258982855271</v>
      </c>
      <c r="K163">
        <v>0</v>
      </c>
      <c r="L163">
        <v>0</v>
      </c>
      <c r="M163" s="106">
        <f t="shared" si="5"/>
        <v>80.479258982855271</v>
      </c>
      <c r="N163" s="79">
        <f t="shared" si="6"/>
        <v>7.3999873795116269</v>
      </c>
      <c r="O163" s="196">
        <f t="shared" si="12"/>
        <v>7.7549431251174914</v>
      </c>
      <c r="P163" s="196">
        <f t="shared" si="13"/>
        <v>356.08036398783497</v>
      </c>
      <c r="Q163" s="22">
        <f t="shared" si="14"/>
        <v>45.861505129135097</v>
      </c>
      <c r="S163" s="5">
        <f t="shared" si="7"/>
        <v>5.8</v>
      </c>
      <c r="T163" s="105">
        <f t="shared" si="8"/>
        <v>45.861505129135097</v>
      </c>
      <c r="U163" s="105">
        <f t="shared" si="15"/>
        <v>1</v>
      </c>
      <c r="W163" s="120">
        <f t="shared" si="9"/>
        <v>82.600012620488371</v>
      </c>
      <c r="Z163" s="26">
        <f t="shared" si="16"/>
        <v>69.017528883089454</v>
      </c>
      <c r="AA163" s="26">
        <f t="shared" si="17"/>
        <v>20.982471116910546</v>
      </c>
      <c r="AB163">
        <v>5.8</v>
      </c>
      <c r="AC163" s="105">
        <f t="shared" si="18"/>
        <v>127.50608150479108</v>
      </c>
      <c r="AD163" s="105">
        <f t="shared" si="10"/>
        <v>45.861505129135097</v>
      </c>
      <c r="AF163" s="105">
        <f t="shared" si="11"/>
        <v>127.50608150479108</v>
      </c>
      <c r="AG163" s="105">
        <f t="shared" si="19"/>
        <v>127.50608150479108</v>
      </c>
      <c r="AI163" s="172"/>
    </row>
    <row r="164" spans="2:35" x14ac:dyDescent="0.25">
      <c r="B164" s="104">
        <v>5.9</v>
      </c>
      <c r="C164" s="36">
        <f t="shared" si="0"/>
        <v>-91.5</v>
      </c>
      <c r="E164" s="40">
        <f t="shared" si="1"/>
        <v>0.14443844782216511</v>
      </c>
      <c r="F164" s="22">
        <f t="shared" si="20"/>
        <v>8.304762305703008</v>
      </c>
      <c r="H164" s="90">
        <f t="shared" si="3"/>
        <v>81.647563784937347</v>
      </c>
      <c r="I164" s="91">
        <f t="shared" si="4"/>
        <v>81.647563784937347</v>
      </c>
      <c r="K164">
        <v>0</v>
      </c>
      <c r="L164">
        <v>0</v>
      </c>
      <c r="M164" s="106">
        <f t="shared" si="5"/>
        <v>81.647563784937347</v>
      </c>
      <c r="N164" s="79">
        <f t="shared" si="6"/>
        <v>8.304762305703008</v>
      </c>
      <c r="O164" s="196">
        <f t="shared" si="12"/>
        <v>6.9159763688141735</v>
      </c>
      <c r="P164" s="196">
        <f t="shared" si="13"/>
        <v>396.22541228422057</v>
      </c>
      <c r="Q164" s="22">
        <f t="shared" si="14"/>
        <v>57.230183538030253</v>
      </c>
      <c r="S164" s="5">
        <f t="shared" si="7"/>
        <v>5.9</v>
      </c>
      <c r="T164" s="105">
        <f t="shared" si="8"/>
        <v>57.230183538030253</v>
      </c>
      <c r="U164" s="105">
        <f t="shared" si="15"/>
        <v>1</v>
      </c>
      <c r="W164" s="120">
        <f t="shared" si="9"/>
        <v>81.695237694296992</v>
      </c>
      <c r="Z164" s="26">
        <f t="shared" si="16"/>
        <v>67.551064326904154</v>
      </c>
      <c r="AA164" s="26">
        <f t="shared" si="17"/>
        <v>22.448935673095846</v>
      </c>
      <c r="AB164">
        <v>5.9</v>
      </c>
      <c r="AC164" s="105">
        <f t="shared" si="18"/>
        <v>151.30258898549519</v>
      </c>
      <c r="AD164" s="105">
        <f t="shared" si="10"/>
        <v>57.230183538030253</v>
      </c>
      <c r="AF164" s="105">
        <f t="shared" si="11"/>
        <v>151.30258898549519</v>
      </c>
      <c r="AG164" s="105">
        <f t="shared" si="19"/>
        <v>151.30258898549519</v>
      </c>
      <c r="AI164" s="172"/>
    </row>
    <row r="165" spans="2:35" x14ac:dyDescent="0.25">
      <c r="B165" s="23">
        <v>5.9999989999999999</v>
      </c>
      <c r="C165" s="36">
        <f t="shared" si="0"/>
        <v>-90.000015000000005</v>
      </c>
      <c r="E165" s="40">
        <f t="shared" si="1"/>
        <v>0.16009208927662885</v>
      </c>
      <c r="F165" s="22">
        <f t="shared" si="20"/>
        <v>9.2122414506485626</v>
      </c>
      <c r="H165" s="90">
        <f t="shared" si="3"/>
        <v>82.816406226853786</v>
      </c>
      <c r="I165" s="91">
        <f t="shared" si="4"/>
        <v>82.816406226853786</v>
      </c>
      <c r="K165">
        <v>0</v>
      </c>
      <c r="L165">
        <v>0</v>
      </c>
      <c r="M165" s="106">
        <f t="shared" si="5"/>
        <v>82.816406226853786</v>
      </c>
      <c r="N165" s="79">
        <f t="shared" si="6"/>
        <v>9.2122414506485626</v>
      </c>
      <c r="O165" s="196">
        <f t="shared" si="12"/>
        <v>6.2404050218740394</v>
      </c>
      <c r="P165" s="196">
        <f t="shared" si="13"/>
        <v>433.14492382688564</v>
      </c>
      <c r="Q165" s="22">
        <f t="shared" si="14"/>
        <v>69.343075815012384</v>
      </c>
      <c r="S165" s="5">
        <f t="shared" si="7"/>
        <v>5.9999989999999999</v>
      </c>
      <c r="T165" s="105">
        <f t="shared" si="8"/>
        <v>69.343075815012384</v>
      </c>
      <c r="U165" s="105">
        <f t="shared" si="15"/>
        <v>1</v>
      </c>
      <c r="V165" s="105">
        <f>SUM(T156:T165)/10</f>
        <v>26.899864132694734</v>
      </c>
      <c r="W165" s="120">
        <f t="shared" si="9"/>
        <v>80.787758549351437</v>
      </c>
      <c r="Z165" s="26">
        <f t="shared" si="16"/>
        <v>66.085156692117422</v>
      </c>
      <c r="AA165" s="26">
        <f t="shared" si="17"/>
        <v>23.914843307882578</v>
      </c>
      <c r="AB165">
        <v>5.9999900000000004</v>
      </c>
      <c r="AC165" s="105">
        <f t="shared" si="18"/>
        <v>175.58760658970141</v>
      </c>
      <c r="AD165" s="105">
        <f t="shared" si="10"/>
        <v>69.343075815012384</v>
      </c>
      <c r="AF165" s="105">
        <f t="shared" si="11"/>
        <v>175.58760658970141</v>
      </c>
      <c r="AG165" s="105">
        <f t="shared" si="19"/>
        <v>175.58760658970141</v>
      </c>
      <c r="AI165" s="172"/>
    </row>
    <row r="166" spans="2:35" x14ac:dyDescent="0.25">
      <c r="B166" s="104">
        <v>6.1</v>
      </c>
      <c r="C166" s="36">
        <f t="shared" si="0"/>
        <v>-88.5</v>
      </c>
      <c r="E166" s="40">
        <f t="shared" si="1"/>
        <v>0.17574604384281897</v>
      </c>
      <c r="F166" s="22">
        <f t="shared" si="20"/>
        <v>10.12207616291157</v>
      </c>
      <c r="H166" s="90">
        <f t="shared" si="3"/>
        <v>83.986416422710889</v>
      </c>
      <c r="I166" s="91">
        <f t="shared" si="4"/>
        <v>83.986416422710889</v>
      </c>
      <c r="K166">
        <v>0</v>
      </c>
      <c r="L166">
        <v>0</v>
      </c>
      <c r="M166" s="106">
        <f t="shared" si="5"/>
        <v>83.986416422710889</v>
      </c>
      <c r="N166" s="79">
        <f t="shared" si="6"/>
        <v>10.12207616291157</v>
      </c>
      <c r="O166" s="196">
        <f t="shared" si="12"/>
        <v>5.6850629416412328</v>
      </c>
      <c r="P166" s="196">
        <f t="shared" si="13"/>
        <v>467.15331002243897</v>
      </c>
      <c r="Q166" s="22">
        <f t="shared" si="14"/>
        <v>82.100346104521563</v>
      </c>
      <c r="S166" s="5">
        <f t="shared" si="7"/>
        <v>6.1</v>
      </c>
      <c r="T166" s="105">
        <f t="shared" si="8"/>
        <v>82.100346104521563</v>
      </c>
      <c r="U166" s="105">
        <f t="shared" si="15"/>
        <v>1</v>
      </c>
      <c r="W166" s="120">
        <f t="shared" si="9"/>
        <v>79.877923837088431</v>
      </c>
      <c r="Z166" s="26">
        <f t="shared" si="16"/>
        <v>64.619826054870288</v>
      </c>
      <c r="AA166" s="26">
        <f t="shared" si="17"/>
        <v>25.380173945129712</v>
      </c>
      <c r="AB166">
        <v>6.1</v>
      </c>
      <c r="AC166" s="105">
        <f t="shared" si="18"/>
        <v>200.23243208730332</v>
      </c>
      <c r="AD166" s="105">
        <f t="shared" si="10"/>
        <v>82.100346104521563</v>
      </c>
      <c r="AF166" s="105">
        <f t="shared" si="11"/>
        <v>200.23243208730332</v>
      </c>
      <c r="AG166" s="105">
        <f t="shared" si="19"/>
        <v>200.23243208730332</v>
      </c>
      <c r="AI166" s="172"/>
    </row>
    <row r="167" spans="2:35" x14ac:dyDescent="0.25">
      <c r="B167" s="104">
        <v>6.2</v>
      </c>
      <c r="C167" s="36">
        <f t="shared" si="0"/>
        <v>-87</v>
      </c>
      <c r="E167" s="40">
        <f t="shared" si="1"/>
        <v>0.19138911352191443</v>
      </c>
      <c r="F167" s="22">
        <f t="shared" si="20"/>
        <v>11.033862379908536</v>
      </c>
      <c r="H167" s="90">
        <f t="shared" si="3"/>
        <v>85.158164535411672</v>
      </c>
      <c r="I167" s="91">
        <f t="shared" si="4"/>
        <v>85.158164535411672</v>
      </c>
      <c r="K167">
        <v>0</v>
      </c>
      <c r="L167">
        <v>0</v>
      </c>
      <c r="M167" s="106">
        <f t="shared" si="5"/>
        <v>85.158164535411672</v>
      </c>
      <c r="N167" s="79">
        <f t="shared" si="6"/>
        <v>11.033862379908536</v>
      </c>
      <c r="O167" s="196">
        <f t="shared" si="12"/>
        <v>5.2207826798783969</v>
      </c>
      <c r="P167" s="196">
        <f t="shared" si="13"/>
        <v>498.54406536324797</v>
      </c>
      <c r="Q167" s="22">
        <f t="shared" si="14"/>
        <v>95.415906721483395</v>
      </c>
      <c r="S167" s="5">
        <f t="shared" si="7"/>
        <v>6.2</v>
      </c>
      <c r="T167" s="105">
        <f t="shared" ref="T167:T169" si="21">IFERROR(Q167,0)</f>
        <v>95.415906721483395</v>
      </c>
      <c r="U167" s="105">
        <f t="shared" si="15"/>
        <v>1</v>
      </c>
      <c r="W167" s="120">
        <f t="shared" si="9"/>
        <v>78.966137620091459</v>
      </c>
      <c r="Z167" s="26">
        <f t="shared" si="16"/>
        <v>63.155184879848868</v>
      </c>
      <c r="AA167" s="26">
        <f t="shared" si="17"/>
        <v>26.844815120151132</v>
      </c>
      <c r="AB167">
        <v>6.2</v>
      </c>
      <c r="AC167" s="105">
        <f t="shared" si="18"/>
        <v>225.13031440279426</v>
      </c>
      <c r="AD167" s="105">
        <f t="shared" si="10"/>
        <v>95.415906721483395</v>
      </c>
      <c r="AF167" s="105">
        <f t="shared" si="11"/>
        <v>225.13031440279426</v>
      </c>
      <c r="AG167" s="105">
        <f t="shared" si="19"/>
        <v>225.13031440279426</v>
      </c>
      <c r="AI167" s="172"/>
    </row>
    <row r="168" spans="2:35" x14ac:dyDescent="0.25">
      <c r="B168" s="104">
        <v>6.3</v>
      </c>
      <c r="C168" s="36">
        <f t="shared" si="0"/>
        <v>-85.5</v>
      </c>
      <c r="E168" s="40">
        <f t="shared" si="1"/>
        <v>0.20701073389120883</v>
      </c>
      <c r="F168" s="22">
        <f t="shared" si="20"/>
        <v>11.947230883753731</v>
      </c>
      <c r="H168" s="90">
        <f t="shared" si="3"/>
        <v>86.332278116409626</v>
      </c>
      <c r="I168" s="91">
        <f t="shared" si="4"/>
        <v>86.332278116409626</v>
      </c>
      <c r="K168">
        <v>0</v>
      </c>
      <c r="L168">
        <v>0</v>
      </c>
      <c r="M168" s="106">
        <f t="shared" si="5"/>
        <v>86.332278116409626</v>
      </c>
      <c r="N168" s="79">
        <f t="shared" si="6"/>
        <v>11.947230883753731</v>
      </c>
      <c r="O168" s="196">
        <f t="shared" si="12"/>
        <v>4.8271101321267409</v>
      </c>
      <c r="P168" s="196">
        <f t="shared" si="13"/>
        <v>527.58456474900504</v>
      </c>
      <c r="Q168" s="22">
        <f t="shared" si="14"/>
        <v>109.21566793836553</v>
      </c>
      <c r="S168" s="5">
        <f t="shared" si="7"/>
        <v>6.3</v>
      </c>
      <c r="T168" s="105">
        <f t="shared" si="21"/>
        <v>109.21566793836553</v>
      </c>
      <c r="U168" s="105">
        <f t="shared" si="15"/>
        <v>1</v>
      </c>
      <c r="W168" s="120">
        <f t="shared" si="9"/>
        <v>78.052769116246267</v>
      </c>
      <c r="Z168" s="26">
        <f t="shared" si="16"/>
        <v>61.691292068234198</v>
      </c>
      <c r="AA168" s="26">
        <f t="shared" si="17"/>
        <v>28.308707931765802</v>
      </c>
      <c r="AB168">
        <v>6.3</v>
      </c>
      <c r="AC168" s="105">
        <f t="shared" si="18"/>
        <v>250.19221820133666</v>
      </c>
      <c r="AD168" s="105">
        <f t="shared" si="10"/>
        <v>109.21566793836553</v>
      </c>
      <c r="AF168" s="105">
        <f t="shared" si="11"/>
        <v>250.19221820133666</v>
      </c>
      <c r="AG168" s="105">
        <f t="shared" si="19"/>
        <v>250.19221820133666</v>
      </c>
      <c r="AI168" s="172"/>
    </row>
    <row r="169" spans="2:35" x14ac:dyDescent="0.25">
      <c r="B169" s="104">
        <v>6.4</v>
      </c>
      <c r="C169" s="36">
        <f t="shared" si="0"/>
        <v>-84</v>
      </c>
      <c r="E169" s="40">
        <f t="shared" ref="E169:E232" si="22">COS(RADIANS($N$38))*COS(RADIANS(C169))*COS(RADIANS($J$22))+SIN(RADIANS($N$38))*SIN(RADIANS($J$22))</f>
        <v>0.22260019867241856</v>
      </c>
      <c r="F169" s="22">
        <f t="shared" si="20"/>
        <v>12.861801228069094</v>
      </c>
      <c r="H169" s="90">
        <f t="shared" ref="H169:H232" si="23">DEGREES(ACOS((SIN(RADIANS($N$38))-SIN(RADIANS($J$22))*SIN(RADIANS(F169)))/(COS(RADIANS($J$22))*COS(RADIANS(F169)))))</f>
        <v>87.509384074453067</v>
      </c>
      <c r="I169" s="91">
        <f t="shared" ref="I169:I232" si="24">IF(C169&gt;0,360-H169,H169)</f>
        <v>87.509384074453067</v>
      </c>
      <c r="K169">
        <v>0</v>
      </c>
      <c r="L169">
        <v>0</v>
      </c>
      <c r="M169" s="106">
        <f t="shared" ref="M169:M232" si="25">IF(C169&gt;0,360-H169,H169)</f>
        <v>87.509384074453067</v>
      </c>
      <c r="N169" s="79">
        <f t="shared" ref="N169:N232" si="26">F169</f>
        <v>12.861801228069094</v>
      </c>
      <c r="O169" s="196">
        <f t="shared" si="12"/>
        <v>4.4892931499893578</v>
      </c>
      <c r="P169" s="196">
        <f t="shared" si="13"/>
        <v>554.51259626695526</v>
      </c>
      <c r="Q169" s="22">
        <f t="shared" si="14"/>
        <v>123.43461409538287</v>
      </c>
      <c r="S169" s="5">
        <f t="shared" ref="S169:S232" si="27">B169</f>
        <v>6.4</v>
      </c>
      <c r="T169" s="105">
        <f t="shared" si="21"/>
        <v>123.43461409538287</v>
      </c>
      <c r="U169" s="105">
        <f t="shared" ref="U169:U232" si="28">IF(T169&gt;0,1,"")</f>
        <v>1</v>
      </c>
      <c r="W169" s="120">
        <f t="shared" ref="W169:W232" si="29">IF(N169&gt;0,90-N169,"NO")</f>
        <v>77.138198771930902</v>
      </c>
      <c r="Z169" s="26">
        <f t="shared" ref="Z169:Z232" si="30">DEGREES(ACOS(-COS(RADIANS(N169))*SIN(RADIANS($C$47))*COS(RADIANS(I169-$C$45))+SIN(RADIANS(N169))*COS(RADIANS($C$47))))</f>
        <v>60.228226930825514</v>
      </c>
      <c r="AA169" s="26">
        <f t="shared" si="17"/>
        <v>29.771773069174486</v>
      </c>
      <c r="AB169">
        <v>6.4</v>
      </c>
      <c r="AC169" s="105">
        <f t="shared" si="18"/>
        <v>275.34122987383091</v>
      </c>
      <c r="AD169" s="105">
        <f t="shared" ref="AD169:AD232" si="31">IF(Q169&gt;0,Q169,0)</f>
        <v>123.43461409538287</v>
      </c>
      <c r="AF169" s="105">
        <f t="shared" ref="AF169:AF232" si="32">AC169</f>
        <v>275.34122987383091</v>
      </c>
      <c r="AG169" s="105">
        <f t="shared" si="19"/>
        <v>275.34122987383091</v>
      </c>
      <c r="AI169" s="172"/>
    </row>
    <row r="170" spans="2:35" x14ac:dyDescent="0.25">
      <c r="B170" s="104">
        <v>6.5</v>
      </c>
      <c r="C170" s="36">
        <f t="shared" ref="C170:C233" si="33" xml:space="preserve"> (B170-12)*15</f>
        <v>-82.5</v>
      </c>
      <c r="E170" s="40">
        <f t="shared" si="22"/>
        <v>0.23814682362509387</v>
      </c>
      <c r="F170" s="22">
        <f t="shared" ref="F170:F233" si="34">DEGREES(ASIN(E170))</f>
        <v>13.777190166423317</v>
      </c>
      <c r="H170" s="90">
        <f t="shared" si="23"/>
        <v>88.690120826560474</v>
      </c>
      <c r="I170" s="91">
        <f t="shared" si="24"/>
        <v>88.690120826560474</v>
      </c>
      <c r="K170">
        <v>0</v>
      </c>
      <c r="L170">
        <v>0</v>
      </c>
      <c r="M170" s="106">
        <f t="shared" si="25"/>
        <v>88.690120826560474</v>
      </c>
      <c r="N170" s="79">
        <f t="shared" si="26"/>
        <v>13.777190166423317</v>
      </c>
      <c r="O170" s="196">
        <f t="shared" ref="O170:O233" si="35">1/SIN(RADIANS(F170+244/(165+47*324^1.1)))</f>
        <v>4.1964216144331949</v>
      </c>
      <c r="P170" s="196">
        <f t="shared" ref="P170:P233" si="36">1.1*1353*0.7^(O170^0.678)</f>
        <v>579.5380945786336</v>
      </c>
      <c r="Q170" s="22">
        <f t="shared" ref="Q170:Q233" si="37">SIN(RADIANS(N170))*P170</f>
        <v>138.01515639364084</v>
      </c>
      <c r="S170" s="5">
        <f t="shared" si="27"/>
        <v>6.5</v>
      </c>
      <c r="T170" s="105">
        <f>IFERROR(Q170,0)</f>
        <v>138.01515639364084</v>
      </c>
      <c r="U170" s="105">
        <f t="shared" si="28"/>
        <v>1</v>
      </c>
      <c r="W170" s="120">
        <f t="shared" si="29"/>
        <v>76.22280983357669</v>
      </c>
      <c r="Z170" s="26">
        <f t="shared" si="30"/>
        <v>58.766075318239444</v>
      </c>
      <c r="AA170" s="26">
        <f t="shared" ref="AA170:AA233" si="38">90-Z170</f>
        <v>31.233924681760556</v>
      </c>
      <c r="AB170">
        <v>6.5</v>
      </c>
      <c r="AC170" s="105">
        <f t="shared" ref="AC170:AC233" si="39">IF(N170&gt;0,P170*SIN(RADIANS(AA170)),0)</f>
        <v>300.50984556509474</v>
      </c>
      <c r="AD170" s="105">
        <f t="shared" si="31"/>
        <v>138.01515639364084</v>
      </c>
      <c r="AF170" s="105">
        <f t="shared" si="32"/>
        <v>300.50984556509474</v>
      </c>
      <c r="AG170" s="105">
        <f t="shared" ref="AG170:AG233" si="40">IF(AF170&lt;0,0,AF170)</f>
        <v>300.50984556509474</v>
      </c>
      <c r="AI170" s="172"/>
    </row>
    <row r="171" spans="2:35" x14ac:dyDescent="0.25">
      <c r="B171" s="104">
        <v>6.6</v>
      </c>
      <c r="C171" s="36">
        <f t="shared" si="33"/>
        <v>-81</v>
      </c>
      <c r="E171" s="40">
        <f t="shared" si="22"/>
        <v>0.25363995386906313</v>
      </c>
      <c r="F171" s="22">
        <f t="shared" si="34"/>
        <v>14.693010971509514</v>
      </c>
      <c r="H171" s="90">
        <f t="shared" si="23"/>
        <v>89.87513877263379</v>
      </c>
      <c r="I171" s="91">
        <f t="shared" si="24"/>
        <v>89.87513877263379</v>
      </c>
      <c r="K171">
        <v>0</v>
      </c>
      <c r="L171">
        <v>0</v>
      </c>
      <c r="M171" s="106">
        <f t="shared" si="25"/>
        <v>89.87513877263379</v>
      </c>
      <c r="N171" s="79">
        <f t="shared" si="26"/>
        <v>14.693010971509514</v>
      </c>
      <c r="O171" s="196">
        <f t="shared" si="35"/>
        <v>3.9402533929982151</v>
      </c>
      <c r="P171" s="196">
        <f t="shared" si="36"/>
        <v>602.84572123293037</v>
      </c>
      <c r="Q171" s="22">
        <f t="shared" si="37"/>
        <v>152.90576092368255</v>
      </c>
      <c r="S171" s="5">
        <f t="shared" si="27"/>
        <v>6.6</v>
      </c>
      <c r="T171" s="105">
        <f t="shared" ref="T171:T234" si="41">IFERROR(Q171,0)</f>
        <v>152.90576092368255</v>
      </c>
      <c r="U171" s="105">
        <f t="shared" si="28"/>
        <v>1</v>
      </c>
      <c r="W171" s="120">
        <f t="shared" si="29"/>
        <v>75.306989028490491</v>
      </c>
      <c r="Z171" s="26">
        <f t="shared" si="30"/>
        <v>57.304930519276212</v>
      </c>
      <c r="AA171" s="26">
        <f t="shared" si="38"/>
        <v>32.695069480723788</v>
      </c>
      <c r="AB171">
        <v>6.6</v>
      </c>
      <c r="AC171" s="105">
        <f t="shared" si="39"/>
        <v>325.63790924028098</v>
      </c>
      <c r="AD171" s="105">
        <f t="shared" si="31"/>
        <v>152.90576092368255</v>
      </c>
      <c r="AF171" s="105">
        <f t="shared" si="32"/>
        <v>325.63790924028098</v>
      </c>
      <c r="AG171" s="105">
        <f t="shared" si="40"/>
        <v>325.63790924028098</v>
      </c>
      <c r="AI171" s="172"/>
    </row>
    <row r="172" spans="2:35" x14ac:dyDescent="0.25">
      <c r="B172" s="104">
        <v>6.7</v>
      </c>
      <c r="C172" s="36">
        <f t="shared" si="33"/>
        <v>-79.5</v>
      </c>
      <c r="E172" s="40">
        <f t="shared" si="22"/>
        <v>0.26906897118675643</v>
      </c>
      <c r="F172" s="22">
        <f t="shared" si="34"/>
        <v>15.608872731704201</v>
      </c>
      <c r="H172" s="90">
        <f t="shared" si="23"/>
        <v>91.065100780656209</v>
      </c>
      <c r="I172" s="91">
        <f t="shared" si="24"/>
        <v>91.065100780656209</v>
      </c>
      <c r="K172">
        <v>0</v>
      </c>
      <c r="L172">
        <v>0</v>
      </c>
      <c r="M172" s="106">
        <f t="shared" si="25"/>
        <v>91.065100780656209</v>
      </c>
      <c r="N172" s="79">
        <f t="shared" si="26"/>
        <v>15.608872731704201</v>
      </c>
      <c r="O172" s="196">
        <f t="shared" si="35"/>
        <v>3.714446015830144</v>
      </c>
      <c r="P172" s="196">
        <f t="shared" si="36"/>
        <v>624.59776560602484</v>
      </c>
      <c r="Q172" s="22">
        <f t="shared" si="37"/>
        <v>168.05987819715995</v>
      </c>
      <c r="S172" s="5">
        <f t="shared" si="27"/>
        <v>6.7</v>
      </c>
      <c r="T172" s="105">
        <f t="shared" si="41"/>
        <v>168.05987819715995</v>
      </c>
      <c r="U172" s="105">
        <f t="shared" si="28"/>
        <v>1</v>
      </c>
      <c r="W172" s="120">
        <f t="shared" si="29"/>
        <v>74.391127268295804</v>
      </c>
      <c r="Z172" s="26">
        <f t="shared" si="30"/>
        <v>55.844894291492366</v>
      </c>
      <c r="AA172" s="26">
        <f t="shared" si="38"/>
        <v>34.155105708507634</v>
      </c>
      <c r="AB172">
        <v>6.7</v>
      </c>
      <c r="AC172" s="105">
        <f t="shared" si="39"/>
        <v>350.67113631215989</v>
      </c>
      <c r="AD172" s="105">
        <f t="shared" si="31"/>
        <v>168.05987819715995</v>
      </c>
      <c r="AF172" s="105">
        <f t="shared" si="32"/>
        <v>350.67113631215989</v>
      </c>
      <c r="AG172" s="105">
        <f t="shared" si="40"/>
        <v>350.67113631215989</v>
      </c>
      <c r="AI172" s="172"/>
    </row>
    <row r="173" spans="2:35" x14ac:dyDescent="0.25">
      <c r="B173" s="104">
        <v>6.8</v>
      </c>
      <c r="C173" s="36">
        <f t="shared" si="33"/>
        <v>-78</v>
      </c>
      <c r="E173" s="40">
        <f t="shared" si="22"/>
        <v>0.28442330130040089</v>
      </c>
      <c r="F173" s="22">
        <f t="shared" si="34"/>
        <v>16.524379624443696</v>
      </c>
      <c r="H173" s="90">
        <f t="shared" si="23"/>
        <v>92.260682675482897</v>
      </c>
      <c r="I173" s="91">
        <f t="shared" si="24"/>
        <v>92.260682675482897</v>
      </c>
      <c r="K173">
        <v>0</v>
      </c>
      <c r="L173">
        <v>0</v>
      </c>
      <c r="M173" s="106">
        <f t="shared" si="25"/>
        <v>92.260682675482897</v>
      </c>
      <c r="N173" s="79">
        <f t="shared" si="26"/>
        <v>16.524379624443696</v>
      </c>
      <c r="O173" s="196">
        <f t="shared" si="35"/>
        <v>3.5140394056571491</v>
      </c>
      <c r="P173" s="196">
        <f t="shared" si="36"/>
        <v>644.93696634389823</v>
      </c>
      <c r="Q173" s="22">
        <f t="shared" si="37"/>
        <v>183.43510109819707</v>
      </c>
      <c r="S173" s="5">
        <f t="shared" si="27"/>
        <v>6.8</v>
      </c>
      <c r="T173" s="105">
        <f t="shared" si="41"/>
        <v>183.43510109819707</v>
      </c>
      <c r="U173" s="105">
        <f t="shared" si="28"/>
        <v>1</v>
      </c>
      <c r="W173" s="120">
        <f t="shared" si="29"/>
        <v>73.475620375556304</v>
      </c>
      <c r="Z173" s="26">
        <f t="shared" si="30"/>
        <v>54.386078048462778</v>
      </c>
      <c r="AA173" s="26">
        <f t="shared" si="38"/>
        <v>35.613921951537222</v>
      </c>
      <c r="AB173">
        <v>6.8</v>
      </c>
      <c r="AC173" s="105">
        <f t="shared" si="39"/>
        <v>375.56003177478453</v>
      </c>
      <c r="AD173" s="105">
        <f t="shared" si="31"/>
        <v>183.43510109819707</v>
      </c>
      <c r="AF173" s="105">
        <f t="shared" si="32"/>
        <v>375.56003177478453</v>
      </c>
      <c r="AG173" s="105">
        <f t="shared" si="40"/>
        <v>375.56003177478453</v>
      </c>
      <c r="AI173" s="172"/>
    </row>
    <row r="174" spans="2:35" x14ac:dyDescent="0.25">
      <c r="B174" s="104">
        <v>6.9</v>
      </c>
      <c r="C174" s="36">
        <f t="shared" si="33"/>
        <v>-76.5</v>
      </c>
      <c r="E174" s="40">
        <f t="shared" si="22"/>
        <v>0.29969242111910233</v>
      </c>
      <c r="F174" s="22">
        <f t="shared" si="34"/>
        <v>17.439130165874182</v>
      </c>
      <c r="H174" s="90">
        <f t="shared" si="23"/>
        <v>93.462573723437899</v>
      </c>
      <c r="I174" s="91">
        <f t="shared" si="24"/>
        <v>93.462573723437899</v>
      </c>
      <c r="K174">
        <v>0</v>
      </c>
      <c r="L174">
        <v>0</v>
      </c>
      <c r="M174" s="106">
        <f t="shared" si="25"/>
        <v>93.462573723437899</v>
      </c>
      <c r="N174" s="79">
        <f t="shared" si="26"/>
        <v>17.439130165874182</v>
      </c>
      <c r="O174" s="196">
        <f t="shared" si="35"/>
        <v>3.3350988997283566</v>
      </c>
      <c r="P174" s="196">
        <f t="shared" si="36"/>
        <v>663.98908699992546</v>
      </c>
      <c r="Q174" s="22">
        <f t="shared" si="37"/>
        <v>198.99249707966993</v>
      </c>
      <c r="S174" s="5">
        <f t="shared" si="27"/>
        <v>6.9</v>
      </c>
      <c r="T174" s="105">
        <f t="shared" si="41"/>
        <v>198.99249707966993</v>
      </c>
      <c r="U174" s="105">
        <f t="shared" si="28"/>
        <v>1</v>
      </c>
      <c r="W174" s="120">
        <f t="shared" si="29"/>
        <v>72.56086983412581</v>
      </c>
      <c r="Z174" s="26">
        <f t="shared" si="30"/>
        <v>52.92860423332796</v>
      </c>
      <c r="AA174" s="26">
        <f t="shared" si="38"/>
        <v>37.07139576667204</v>
      </c>
      <c r="AB174">
        <v>6.9</v>
      </c>
      <c r="AC174" s="105">
        <f t="shared" si="39"/>
        <v>400.25908115771148</v>
      </c>
      <c r="AD174" s="105">
        <f t="shared" si="31"/>
        <v>198.99249707966993</v>
      </c>
      <c r="AF174" s="105">
        <f t="shared" si="32"/>
        <v>400.25908115771148</v>
      </c>
      <c r="AG174" s="105">
        <f t="shared" si="40"/>
        <v>400.25908115771148</v>
      </c>
      <c r="AI174" s="172"/>
    </row>
    <row r="175" spans="2:35" x14ac:dyDescent="0.25">
      <c r="B175" s="104">
        <v>7</v>
      </c>
      <c r="C175" s="36">
        <f t="shared" si="33"/>
        <v>-75</v>
      </c>
      <c r="E175" s="40">
        <f t="shared" si="22"/>
        <v>0.3148658659508467</v>
      </c>
      <c r="F175" s="22">
        <f t="shared" si="34"/>
        <v>18.352716436285423</v>
      </c>
      <c r="H175" s="90">
        <f t="shared" si="23"/>
        <v>94.671477103999862</v>
      </c>
      <c r="I175" s="91">
        <f t="shared" si="24"/>
        <v>94.671477103999862</v>
      </c>
      <c r="K175">
        <v>0</v>
      </c>
      <c r="L175">
        <v>0</v>
      </c>
      <c r="M175" s="106">
        <f t="shared" si="25"/>
        <v>94.671477103999862</v>
      </c>
      <c r="N175" s="79">
        <f t="shared" si="26"/>
        <v>18.352716436285423</v>
      </c>
      <c r="O175" s="196">
        <f t="shared" si="35"/>
        <v>3.1744634602400499</v>
      </c>
      <c r="P175" s="196">
        <f t="shared" si="36"/>
        <v>681.86519264401716</v>
      </c>
      <c r="Q175" s="22">
        <f t="shared" si="37"/>
        <v>214.69607434359941</v>
      </c>
      <c r="S175" s="5">
        <f t="shared" si="27"/>
        <v>7</v>
      </c>
      <c r="T175" s="105">
        <f t="shared" si="41"/>
        <v>214.69607434359941</v>
      </c>
      <c r="U175" s="105">
        <f t="shared" si="28"/>
        <v>1</v>
      </c>
      <c r="V175" s="105">
        <f>SUM(T166:T175)/10</f>
        <v>146.62710028957031</v>
      </c>
      <c r="W175" s="120">
        <f t="shared" si="29"/>
        <v>71.647283563714581</v>
      </c>
      <c r="Z175" s="26">
        <f t="shared" si="30"/>
        <v>51.472607914574503</v>
      </c>
      <c r="AA175" s="26">
        <f t="shared" si="38"/>
        <v>38.527392085425497</v>
      </c>
      <c r="AB175">
        <v>7</v>
      </c>
      <c r="AC175" s="105">
        <f t="shared" si="39"/>
        <v>424.72613461533535</v>
      </c>
      <c r="AD175" s="105">
        <f t="shared" si="31"/>
        <v>214.69607434359941</v>
      </c>
      <c r="AF175" s="105">
        <f t="shared" si="32"/>
        <v>424.72613461533535</v>
      </c>
      <c r="AG175" s="105">
        <f t="shared" si="40"/>
        <v>424.72613461533535</v>
      </c>
      <c r="AI175" s="172"/>
    </row>
    <row r="176" spans="2:35" x14ac:dyDescent="0.25">
      <c r="B176" s="104">
        <v>7.1</v>
      </c>
      <c r="C176" s="36">
        <f t="shared" si="33"/>
        <v>-73.5</v>
      </c>
      <c r="E176" s="40">
        <f t="shared" si="22"/>
        <v>0.32993323667447694</v>
      </c>
      <c r="F176" s="22">
        <f t="shared" si="34"/>
        <v>19.26472328093076</v>
      </c>
      <c r="H176" s="90">
        <f t="shared" si="23"/>
        <v>95.888110358780835</v>
      </c>
      <c r="I176" s="91">
        <f t="shared" si="24"/>
        <v>95.888110358780835</v>
      </c>
      <c r="K176">
        <v>0</v>
      </c>
      <c r="L176">
        <v>0</v>
      </c>
      <c r="M176" s="106">
        <f t="shared" si="25"/>
        <v>95.888110358780835</v>
      </c>
      <c r="N176" s="79">
        <f t="shared" si="26"/>
        <v>19.26472328093076</v>
      </c>
      <c r="O176" s="196">
        <f t="shared" si="35"/>
        <v>3.0295646053816747</v>
      </c>
      <c r="P176" s="196">
        <f t="shared" si="36"/>
        <v>698.66362734065592</v>
      </c>
      <c r="Q176" s="22">
        <f t="shared" si="37"/>
        <v>230.51235191523318</v>
      </c>
      <c r="S176" s="5">
        <f t="shared" si="27"/>
        <v>7.1</v>
      </c>
      <c r="T176" s="105">
        <f t="shared" si="41"/>
        <v>230.51235191523318</v>
      </c>
      <c r="U176" s="105">
        <f t="shared" si="28"/>
        <v>1</v>
      </c>
      <c r="W176" s="120">
        <f t="shared" si="29"/>
        <v>70.735276719069248</v>
      </c>
      <c r="Z176" s="26">
        <f t="shared" si="30"/>
        <v>50.018238647910884</v>
      </c>
      <c r="AA176" s="26">
        <f t="shared" si="38"/>
        <v>39.981761352089116</v>
      </c>
      <c r="AB176">
        <v>7.1</v>
      </c>
      <c r="AC176" s="105">
        <f t="shared" si="39"/>
        <v>448.92193064106294</v>
      </c>
      <c r="AD176" s="105">
        <f t="shared" si="31"/>
        <v>230.51235191523318</v>
      </c>
      <c r="AF176" s="105">
        <f t="shared" si="32"/>
        <v>448.92193064106294</v>
      </c>
      <c r="AG176" s="105">
        <f t="shared" si="40"/>
        <v>448.92193064106294</v>
      </c>
      <c r="AI176" s="172"/>
    </row>
    <row r="177" spans="2:35" x14ac:dyDescent="0.25">
      <c r="B177" s="104">
        <v>7.2</v>
      </c>
      <c r="C177" s="36">
        <f t="shared" si="33"/>
        <v>-72</v>
      </c>
      <c r="E177" s="40">
        <f t="shared" si="22"/>
        <v>0.34488420686673071</v>
      </c>
      <c r="F177" s="22">
        <f t="shared" si="34"/>
        <v>20.174727485973406</v>
      </c>
      <c r="H177" s="90">
        <f t="shared" si="23"/>
        <v>97.113205806761712</v>
      </c>
      <c r="I177" s="91">
        <f t="shared" si="24"/>
        <v>97.113205806761712</v>
      </c>
      <c r="K177">
        <v>0</v>
      </c>
      <c r="L177">
        <v>0</v>
      </c>
      <c r="M177" s="106">
        <f t="shared" si="25"/>
        <v>97.113205806761712</v>
      </c>
      <c r="N177" s="79">
        <f t="shared" si="26"/>
        <v>20.174727485973406</v>
      </c>
      <c r="O177" s="196">
        <f t="shared" si="35"/>
        <v>2.8982939237407757</v>
      </c>
      <c r="P177" s="196">
        <f t="shared" si="36"/>
        <v>714.47171558541618</v>
      </c>
      <c r="Q177" s="22">
        <f t="shared" si="37"/>
        <v>246.41001095838865</v>
      </c>
      <c r="S177" s="5">
        <f t="shared" si="27"/>
        <v>7.2</v>
      </c>
      <c r="T177" s="105">
        <f t="shared" si="41"/>
        <v>246.41001095838865</v>
      </c>
      <c r="U177" s="105">
        <f t="shared" si="28"/>
        <v>1</v>
      </c>
      <c r="W177" s="120">
        <f t="shared" si="29"/>
        <v>69.825272514026594</v>
      </c>
      <c r="Z177" s="26">
        <f t="shared" si="30"/>
        <v>48.565662658016322</v>
      </c>
      <c r="AA177" s="26">
        <f t="shared" si="38"/>
        <v>41.434337341983678</v>
      </c>
      <c r="AB177">
        <v>7.2</v>
      </c>
      <c r="AC177" s="105">
        <f t="shared" si="39"/>
        <v>472.80972264379136</v>
      </c>
      <c r="AD177" s="105">
        <f t="shared" si="31"/>
        <v>246.41001095838865</v>
      </c>
      <c r="AF177" s="105">
        <f t="shared" si="32"/>
        <v>472.80972264379136</v>
      </c>
      <c r="AG177" s="105">
        <f t="shared" si="40"/>
        <v>472.80972264379136</v>
      </c>
      <c r="AI177" s="172"/>
    </row>
    <row r="178" spans="2:35" x14ac:dyDescent="0.25">
      <c r="B178" s="104">
        <v>7.3</v>
      </c>
      <c r="C178" s="36">
        <f t="shared" si="33"/>
        <v>-70.5</v>
      </c>
      <c r="E178" s="40">
        <f t="shared" si="22"/>
        <v>0.35970852987945601</v>
      </c>
      <c r="F178" s="22">
        <f t="shared" si="34"/>
        <v>21.082296929487377</v>
      </c>
      <c r="H178" s="90">
        <f t="shared" si="23"/>
        <v>98.347510913331263</v>
      </c>
      <c r="I178" s="91">
        <f t="shared" si="24"/>
        <v>98.347510913331263</v>
      </c>
      <c r="K178">
        <v>0</v>
      </c>
      <c r="L178">
        <v>0</v>
      </c>
      <c r="M178" s="106">
        <f t="shared" si="25"/>
        <v>98.347510913331263</v>
      </c>
      <c r="N178" s="79">
        <f t="shared" si="26"/>
        <v>21.082296929487377</v>
      </c>
      <c r="O178" s="196">
        <f t="shared" si="35"/>
        <v>2.7789046152571784</v>
      </c>
      <c r="P178" s="196">
        <f t="shared" si="36"/>
        <v>729.3672191501488</v>
      </c>
      <c r="Q178" s="22">
        <f t="shared" si="37"/>
        <v>262.35961014276705</v>
      </c>
      <c r="S178" s="5">
        <f t="shared" si="27"/>
        <v>7.3</v>
      </c>
      <c r="T178" s="105">
        <f t="shared" si="41"/>
        <v>262.35961014276705</v>
      </c>
      <c r="U178" s="105">
        <f t="shared" si="28"/>
        <v>1</v>
      </c>
      <c r="W178" s="120">
        <f t="shared" si="29"/>
        <v>68.91770307051263</v>
      </c>
      <c r="Z178" s="26">
        <f t="shared" si="30"/>
        <v>47.115065406419426</v>
      </c>
      <c r="AA178" s="26">
        <f t="shared" si="38"/>
        <v>42.884934593580574</v>
      </c>
      <c r="AB178">
        <v>7.3</v>
      </c>
      <c r="AC178" s="105">
        <f t="shared" si="39"/>
        <v>496.35498260053879</v>
      </c>
      <c r="AD178" s="105">
        <f t="shared" si="31"/>
        <v>262.35961014276705</v>
      </c>
      <c r="AF178" s="105">
        <f t="shared" si="32"/>
        <v>496.35498260053879</v>
      </c>
      <c r="AG178" s="105">
        <f t="shared" si="40"/>
        <v>496.35498260053879</v>
      </c>
      <c r="AI178" s="172"/>
    </row>
    <row r="179" spans="2:35" x14ac:dyDescent="0.25">
      <c r="B179" s="104">
        <v>7.4</v>
      </c>
      <c r="C179" s="36">
        <f t="shared" si="33"/>
        <v>-69</v>
      </c>
      <c r="E179" s="40">
        <f t="shared" si="22"/>
        <v>0.37439604586215147</v>
      </c>
      <c r="F179" s="22">
        <f t="shared" si="34"/>
        <v>21.986989707688092</v>
      </c>
      <c r="H179" s="90">
        <f t="shared" si="23"/>
        <v>99.591788599068508</v>
      </c>
      <c r="I179" s="91">
        <f t="shared" si="24"/>
        <v>99.591788599068508</v>
      </c>
      <c r="K179">
        <v>0</v>
      </c>
      <c r="L179">
        <v>0</v>
      </c>
      <c r="M179" s="106">
        <f t="shared" si="25"/>
        <v>99.591788599068508</v>
      </c>
      <c r="N179" s="79">
        <f t="shared" si="26"/>
        <v>21.986989707688092</v>
      </c>
      <c r="O179" s="196">
        <f t="shared" si="35"/>
        <v>2.6699372819948621</v>
      </c>
      <c r="P179" s="196">
        <f t="shared" si="36"/>
        <v>743.41958198563884</v>
      </c>
      <c r="Q179" s="22">
        <f t="shared" si="37"/>
        <v>278.33335191191674</v>
      </c>
      <c r="S179" s="5">
        <f t="shared" si="27"/>
        <v>7.4</v>
      </c>
      <c r="T179" s="105">
        <f t="shared" si="41"/>
        <v>278.33335191191674</v>
      </c>
      <c r="U179" s="105">
        <f t="shared" si="28"/>
        <v>1</v>
      </c>
      <c r="W179" s="120">
        <f t="shared" si="29"/>
        <v>68.013010292311904</v>
      </c>
      <c r="Z179" s="26">
        <f t="shared" si="30"/>
        <v>45.666654627548496</v>
      </c>
      <c r="AA179" s="26">
        <f t="shared" si="38"/>
        <v>44.333345372451504</v>
      </c>
      <c r="AB179">
        <v>7.4</v>
      </c>
      <c r="AC179" s="105">
        <f t="shared" si="39"/>
        <v>519.52516335282633</v>
      </c>
      <c r="AD179" s="105">
        <f t="shared" si="31"/>
        <v>278.33335191191674</v>
      </c>
      <c r="AF179" s="105">
        <f t="shared" si="32"/>
        <v>519.52516335282633</v>
      </c>
      <c r="AG179" s="105">
        <f t="shared" si="40"/>
        <v>519.52516335282633</v>
      </c>
      <c r="AI179" s="172"/>
    </row>
    <row r="180" spans="2:35" x14ac:dyDescent="0.25">
      <c r="B180" s="104">
        <v>7.5</v>
      </c>
      <c r="C180" s="36">
        <f t="shared" si="33"/>
        <v>-67.5</v>
      </c>
      <c r="E180" s="40">
        <f t="shared" si="22"/>
        <v>0.3889366887250203</v>
      </c>
      <c r="F180" s="22">
        <f t="shared" si="34"/>
        <v>22.888353236881894</v>
      </c>
      <c r="H180" s="90">
        <f t="shared" si="23"/>
        <v>100.8468174723981</v>
      </c>
      <c r="I180" s="91">
        <f t="shared" si="24"/>
        <v>100.8468174723981</v>
      </c>
      <c r="K180">
        <v>0</v>
      </c>
      <c r="L180">
        <v>0</v>
      </c>
      <c r="M180" s="106">
        <f t="shared" si="25"/>
        <v>100.8468174723981</v>
      </c>
      <c r="N180" s="79">
        <f t="shared" si="26"/>
        <v>22.888353236881894</v>
      </c>
      <c r="O180" s="196">
        <f t="shared" si="35"/>
        <v>2.5701632758446329</v>
      </c>
      <c r="P180" s="196">
        <f t="shared" si="36"/>
        <v>756.69099377535201</v>
      </c>
      <c r="Q180" s="22">
        <f t="shared" si="37"/>
        <v>294.30488950703034</v>
      </c>
      <c r="S180" s="5">
        <f t="shared" si="27"/>
        <v>7.5</v>
      </c>
      <c r="T180" s="105">
        <f t="shared" si="41"/>
        <v>294.30488950703034</v>
      </c>
      <c r="U180" s="105">
        <f t="shared" si="28"/>
        <v>1</v>
      </c>
      <c r="W180" s="120">
        <f t="shared" si="29"/>
        <v>67.111646763118102</v>
      </c>
      <c r="Z180" s="26">
        <f t="shared" si="30"/>
        <v>44.220663935069737</v>
      </c>
      <c r="AA180" s="26">
        <f t="shared" si="38"/>
        <v>45.779336064930263</v>
      </c>
      <c r="AB180">
        <v>7.5</v>
      </c>
      <c r="AC180" s="105">
        <f t="shared" si="39"/>
        <v>542.28950614142911</v>
      </c>
      <c r="AD180" s="105">
        <f t="shared" si="31"/>
        <v>294.30488950703034</v>
      </c>
      <c r="AF180" s="105">
        <f t="shared" si="32"/>
        <v>542.28950614142911</v>
      </c>
      <c r="AG180" s="105">
        <f t="shared" si="40"/>
        <v>542.28950614142911</v>
      </c>
      <c r="AI180" s="172"/>
    </row>
    <row r="181" spans="2:35" x14ac:dyDescent="0.25">
      <c r="B181" s="104">
        <v>7.6</v>
      </c>
      <c r="C181" s="36">
        <f t="shared" si="33"/>
        <v>-66</v>
      </c>
      <c r="E181" s="40">
        <f t="shared" si="22"/>
        <v>0.4033204930377654</v>
      </c>
      <c r="F181" s="22">
        <f t="shared" si="34"/>
        <v>23.785923332014367</v>
      </c>
      <c r="H181" s="90">
        <f t="shared" si="23"/>
        <v>102.11339196822399</v>
      </c>
      <c r="I181" s="91">
        <f t="shared" si="24"/>
        <v>102.11339196822399</v>
      </c>
      <c r="K181">
        <v>0</v>
      </c>
      <c r="L181">
        <v>0</v>
      </c>
      <c r="M181" s="106">
        <f t="shared" si="25"/>
        <v>102.11339196822399</v>
      </c>
      <c r="N181" s="79">
        <f t="shared" si="26"/>
        <v>23.785923332014367</v>
      </c>
      <c r="O181" s="196">
        <f t="shared" si="35"/>
        <v>2.478540941308927</v>
      </c>
      <c r="P181" s="196">
        <f t="shared" si="36"/>
        <v>769.23729940179965</v>
      </c>
      <c r="Q181" s="22">
        <f t="shared" si="37"/>
        <v>310.24916685777305</v>
      </c>
      <c r="S181" s="5">
        <f t="shared" si="27"/>
        <v>7.6</v>
      </c>
      <c r="T181" s="105">
        <f t="shared" si="41"/>
        <v>310.24916685777305</v>
      </c>
      <c r="U181" s="105">
        <f t="shared" si="28"/>
        <v>1</v>
      </c>
      <c r="W181" s="120">
        <f t="shared" si="29"/>
        <v>66.214076667985637</v>
      </c>
      <c r="Z181" s="26">
        <f t="shared" si="30"/>
        <v>42.777357126289047</v>
      </c>
      <c r="AA181" s="26">
        <f t="shared" si="38"/>
        <v>47.222642873710953</v>
      </c>
      <c r="AB181">
        <v>7.6</v>
      </c>
      <c r="AC181" s="105">
        <f t="shared" si="39"/>
        <v>564.6188834748101</v>
      </c>
      <c r="AD181" s="105">
        <f t="shared" si="31"/>
        <v>310.24916685777305</v>
      </c>
      <c r="AF181" s="105">
        <f t="shared" si="32"/>
        <v>564.6188834748101</v>
      </c>
      <c r="AG181" s="105">
        <f t="shared" si="40"/>
        <v>564.6188834748101</v>
      </c>
      <c r="AI181" s="172"/>
    </row>
    <row r="182" spans="2:35" x14ac:dyDescent="0.25">
      <c r="B182" s="104">
        <v>7.7</v>
      </c>
      <c r="C182" s="36">
        <f t="shared" si="33"/>
        <v>-64.5</v>
      </c>
      <c r="E182" s="40">
        <f t="shared" si="22"/>
        <v>0.41753760085939828</v>
      </c>
      <c r="F182" s="22">
        <f t="shared" si="34"/>
        <v>24.679223263175846</v>
      </c>
      <c r="H182" s="90">
        <f t="shared" si="23"/>
        <v>103.39232237239804</v>
      </c>
      <c r="I182" s="91">
        <f t="shared" si="24"/>
        <v>103.39232237239804</v>
      </c>
      <c r="K182">
        <v>0</v>
      </c>
      <c r="L182">
        <v>0</v>
      </c>
      <c r="M182" s="106">
        <f t="shared" si="25"/>
        <v>103.39232237239804</v>
      </c>
      <c r="N182" s="79">
        <f t="shared" si="26"/>
        <v>24.679223263175846</v>
      </c>
      <c r="O182" s="196">
        <f t="shared" si="35"/>
        <v>2.3941814545144831</v>
      </c>
      <c r="P182" s="196">
        <f t="shared" si="36"/>
        <v>781.1087779553319</v>
      </c>
      <c r="Q182" s="22">
        <f t="shared" si="37"/>
        <v>326.14228515768571</v>
      </c>
      <c r="S182" s="5">
        <f t="shared" si="27"/>
        <v>7.7</v>
      </c>
      <c r="T182" s="105">
        <f t="shared" si="41"/>
        <v>326.14228515768571</v>
      </c>
      <c r="U182" s="105">
        <f t="shared" si="28"/>
        <v>1</v>
      </c>
      <c r="W182" s="120">
        <f t="shared" si="29"/>
        <v>65.320776736824158</v>
      </c>
      <c r="Z182" s="26">
        <f t="shared" si="30"/>
        <v>41.337033345382324</v>
      </c>
      <c r="AA182" s="26">
        <f t="shared" si="38"/>
        <v>48.662966654617676</v>
      </c>
      <c r="AB182">
        <v>7.7</v>
      </c>
      <c r="AC182" s="105">
        <f t="shared" si="39"/>
        <v>586.48566990620827</v>
      </c>
      <c r="AD182" s="105">
        <f t="shared" si="31"/>
        <v>326.14228515768571</v>
      </c>
      <c r="AF182" s="105">
        <f t="shared" si="32"/>
        <v>586.48566990620827</v>
      </c>
      <c r="AG182" s="105">
        <f t="shared" si="40"/>
        <v>586.48566990620827</v>
      </c>
      <c r="AI182" s="172"/>
    </row>
    <row r="183" spans="2:35" x14ac:dyDescent="0.25">
      <c r="B183" s="104">
        <v>7.8</v>
      </c>
      <c r="C183" s="36">
        <f t="shared" si="33"/>
        <v>-63</v>
      </c>
      <c r="E183" s="40">
        <f t="shared" si="22"/>
        <v>0.43157826849437797</v>
      </c>
      <c r="F183" s="22">
        <f t="shared" si="34"/>
        <v>25.567762792000192</v>
      </c>
      <c r="H183" s="90">
        <f t="shared" si="23"/>
        <v>104.68443470940301</v>
      </c>
      <c r="I183" s="91">
        <f t="shared" si="24"/>
        <v>104.68443470940301</v>
      </c>
      <c r="K183">
        <v>0</v>
      </c>
      <c r="L183">
        <v>0</v>
      </c>
      <c r="M183" s="106">
        <f t="shared" si="25"/>
        <v>104.68443470940301</v>
      </c>
      <c r="N183" s="79">
        <f t="shared" si="26"/>
        <v>25.567762792000192</v>
      </c>
      <c r="O183" s="196">
        <f t="shared" si="35"/>
        <v>2.3163218900871287</v>
      </c>
      <c r="P183" s="196">
        <f t="shared" si="36"/>
        <v>792.35081144259163</v>
      </c>
      <c r="Q183" s="22">
        <f t="shared" si="37"/>
        <v>341.96139124250908</v>
      </c>
      <c r="S183" s="5">
        <f t="shared" si="27"/>
        <v>7.8</v>
      </c>
      <c r="T183" s="105">
        <f t="shared" si="41"/>
        <v>341.96139124250908</v>
      </c>
      <c r="U183" s="105">
        <f t="shared" si="28"/>
        <v>1</v>
      </c>
      <c r="W183" s="120">
        <f t="shared" si="29"/>
        <v>64.432237207999805</v>
      </c>
      <c r="Z183" s="26">
        <f t="shared" si="30"/>
        <v>39.900033308859506</v>
      </c>
      <c r="AA183" s="26">
        <f t="shared" si="38"/>
        <v>50.099966691140494</v>
      </c>
      <c r="AB183">
        <v>7.8</v>
      </c>
      <c r="AC183" s="105">
        <f t="shared" si="39"/>
        <v>607.86363507863996</v>
      </c>
      <c r="AD183" s="105">
        <f t="shared" si="31"/>
        <v>341.96139124250908</v>
      </c>
      <c r="AF183" s="105">
        <f t="shared" si="32"/>
        <v>607.86363507863996</v>
      </c>
      <c r="AG183" s="105">
        <f t="shared" si="40"/>
        <v>607.86363507863996</v>
      </c>
      <c r="AI183" s="172"/>
    </row>
    <row r="184" spans="2:35" x14ac:dyDescent="0.25">
      <c r="B184" s="104">
        <v>7.9</v>
      </c>
      <c r="C184" s="36">
        <f t="shared" si="33"/>
        <v>-61.499999999999993</v>
      </c>
      <c r="E184" s="40">
        <f t="shared" si="22"/>
        <v>0.44543287317045477</v>
      </c>
      <c r="F184" s="22">
        <f t="shared" si="34"/>
        <v>26.451037190583765</v>
      </c>
      <c r="H184" s="90">
        <f t="shared" si="23"/>
        <v>105.99057046792386</v>
      </c>
      <c r="I184" s="91">
        <f t="shared" si="24"/>
        <v>105.99057046792386</v>
      </c>
      <c r="K184">
        <v>0</v>
      </c>
      <c r="L184">
        <v>0</v>
      </c>
      <c r="M184" s="106">
        <f t="shared" si="25"/>
        <v>105.99057046792386</v>
      </c>
      <c r="N184" s="79">
        <f t="shared" si="26"/>
        <v>26.451037190583765</v>
      </c>
      <c r="O184" s="196">
        <f t="shared" si="35"/>
        <v>2.244303792804212</v>
      </c>
      <c r="P184" s="196">
        <f t="shared" si="36"/>
        <v>803.00446023039626</v>
      </c>
      <c r="Q184" s="22">
        <f t="shared" si="37"/>
        <v>357.68458388911557</v>
      </c>
      <c r="S184" s="5">
        <f t="shared" si="27"/>
        <v>7.9</v>
      </c>
      <c r="T184" s="105">
        <f t="shared" si="41"/>
        <v>357.68458388911557</v>
      </c>
      <c r="U184" s="105">
        <f t="shared" si="28"/>
        <v>1</v>
      </c>
      <c r="W184" s="120">
        <f t="shared" si="29"/>
        <v>63.548962809416238</v>
      </c>
      <c r="Z184" s="26">
        <f t="shared" si="30"/>
        <v>38.466746852104102</v>
      </c>
      <c r="AA184" s="26">
        <f t="shared" si="38"/>
        <v>51.533253147895898</v>
      </c>
      <c r="AB184">
        <v>7.9</v>
      </c>
      <c r="AC184" s="105">
        <f t="shared" si="39"/>
        <v>628.72785469974485</v>
      </c>
      <c r="AD184" s="105">
        <f t="shared" si="31"/>
        <v>357.68458388911557</v>
      </c>
      <c r="AF184" s="105">
        <f t="shared" si="32"/>
        <v>628.72785469974485</v>
      </c>
      <c r="AG184" s="105">
        <f t="shared" si="40"/>
        <v>628.72785469974485</v>
      </c>
      <c r="AI184" s="172"/>
    </row>
    <row r="185" spans="2:35" x14ac:dyDescent="0.25">
      <c r="B185" s="104">
        <v>8</v>
      </c>
      <c r="C185" s="36">
        <f t="shared" si="33"/>
        <v>-60</v>
      </c>
      <c r="E185" s="40">
        <f t="shared" si="22"/>
        <v>0.45909191963363638</v>
      </c>
      <c r="F185" s="22">
        <f t="shared" si="34"/>
        <v>27.328526246368305</v>
      </c>
      <c r="H185" s="90">
        <f t="shared" si="23"/>
        <v>107.31158613605295</v>
      </c>
      <c r="I185" s="91">
        <f t="shared" si="24"/>
        <v>107.31158613605295</v>
      </c>
      <c r="K185">
        <v>0</v>
      </c>
      <c r="L185">
        <v>0</v>
      </c>
      <c r="M185" s="106">
        <f t="shared" si="25"/>
        <v>107.31158613605295</v>
      </c>
      <c r="N185" s="79">
        <f t="shared" si="26"/>
        <v>27.328526246368305</v>
      </c>
      <c r="O185" s="196">
        <f t="shared" si="35"/>
        <v>2.1775559849485435</v>
      </c>
      <c r="P185" s="196">
        <f t="shared" si="36"/>
        <v>813.10695954769392</v>
      </c>
      <c r="Q185" s="22">
        <f t="shared" si="37"/>
        <v>373.29083492622044</v>
      </c>
      <c r="S185" s="5">
        <f t="shared" si="27"/>
        <v>8</v>
      </c>
      <c r="T185" s="105">
        <f t="shared" si="41"/>
        <v>373.29083492622044</v>
      </c>
      <c r="U185" s="105">
        <f t="shared" si="28"/>
        <v>1</v>
      </c>
      <c r="V185" s="105">
        <f>SUM(T176:T185)/10</f>
        <v>302.1248476508639</v>
      </c>
      <c r="W185" s="120">
        <f t="shared" si="29"/>
        <v>62.671473753631695</v>
      </c>
      <c r="Z185" s="26">
        <f t="shared" si="30"/>
        <v>37.037622128311249</v>
      </c>
      <c r="AA185" s="26">
        <f t="shared" si="38"/>
        <v>52.962377871688751</v>
      </c>
      <c r="AB185">
        <v>8</v>
      </c>
      <c r="AC185" s="105">
        <f t="shared" si="39"/>
        <v>649.05463607231525</v>
      </c>
      <c r="AD185" s="105">
        <f t="shared" si="31"/>
        <v>373.29083492622044</v>
      </c>
      <c r="AF185" s="105">
        <f t="shared" si="32"/>
        <v>649.05463607231525</v>
      </c>
      <c r="AG185" s="105">
        <f t="shared" si="40"/>
        <v>649.05463607231525</v>
      </c>
      <c r="AI185" s="172"/>
    </row>
    <row r="186" spans="2:35" x14ac:dyDescent="0.25">
      <c r="B186" s="104">
        <v>8.1</v>
      </c>
      <c r="C186" s="36">
        <f t="shared" si="33"/>
        <v>-58.500000000000007</v>
      </c>
      <c r="E186" s="40">
        <f t="shared" si="22"/>
        <v>0.4725460466557615</v>
      </c>
      <c r="F186" s="22">
        <f t="shared" si="34"/>
        <v>28.199693257390674</v>
      </c>
      <c r="H186" s="90">
        <f t="shared" si="23"/>
        <v>108.64835251474243</v>
      </c>
      <c r="I186" s="91">
        <f t="shared" si="24"/>
        <v>108.64835251474243</v>
      </c>
      <c r="K186">
        <v>0</v>
      </c>
      <c r="L186">
        <v>0</v>
      </c>
      <c r="M186" s="106">
        <f t="shared" si="25"/>
        <v>108.64835251474243</v>
      </c>
      <c r="N186" s="79">
        <f t="shared" si="26"/>
        <v>28.199693257390674</v>
      </c>
      <c r="O186" s="196">
        <f t="shared" si="35"/>
        <v>2.1155806640107762</v>
      </c>
      <c r="P186" s="196">
        <f t="shared" si="36"/>
        <v>822.69214905587341</v>
      </c>
      <c r="Q186" s="22">
        <f t="shared" si="37"/>
        <v>388.75992265108539</v>
      </c>
      <c r="S186" s="5">
        <f t="shared" si="27"/>
        <v>8.1</v>
      </c>
      <c r="T186" s="105">
        <f t="shared" si="41"/>
        <v>388.75992265108539</v>
      </c>
      <c r="U186" s="105">
        <f t="shared" si="28"/>
        <v>1</v>
      </c>
      <c r="W186" s="120">
        <f t="shared" si="29"/>
        <v>61.800306742609322</v>
      </c>
      <c r="Z186" s="26">
        <f t="shared" si="30"/>
        <v>35.613176886451598</v>
      </c>
      <c r="AA186" s="26">
        <f t="shared" si="38"/>
        <v>54.386823113548402</v>
      </c>
      <c r="AB186">
        <v>8.1</v>
      </c>
      <c r="AC186" s="105">
        <f t="shared" si="39"/>
        <v>668.82145552857969</v>
      </c>
      <c r="AD186" s="105">
        <f t="shared" si="31"/>
        <v>388.75992265108539</v>
      </c>
      <c r="AF186" s="105">
        <f t="shared" si="32"/>
        <v>668.82145552857969</v>
      </c>
      <c r="AG186" s="105">
        <f t="shared" si="40"/>
        <v>668.82145552857969</v>
      </c>
      <c r="AI186" s="172"/>
    </row>
    <row r="187" spans="2:35" x14ac:dyDescent="0.25">
      <c r="B187" s="104">
        <v>8.1999999999999993</v>
      </c>
      <c r="C187" s="36">
        <f t="shared" si="33"/>
        <v>-57.000000000000014</v>
      </c>
      <c r="E187" s="40">
        <f t="shared" si="22"/>
        <v>0.48578603345021809</v>
      </c>
      <c r="F187" s="22">
        <f t="shared" si="34"/>
        <v>29.063984023418094</v>
      </c>
      <c r="H187" s="90">
        <f t="shared" si="23"/>
        <v>110.00175377481001</v>
      </c>
      <c r="I187" s="91">
        <f t="shared" si="24"/>
        <v>110.00175377481001</v>
      </c>
      <c r="K187">
        <v>0</v>
      </c>
      <c r="L187">
        <v>0</v>
      </c>
      <c r="M187" s="106">
        <f t="shared" si="25"/>
        <v>110.00175377481001</v>
      </c>
      <c r="N187" s="79">
        <f t="shared" si="26"/>
        <v>29.063984023418094</v>
      </c>
      <c r="O187" s="196">
        <f t="shared" si="35"/>
        <v>2.0579420790831997</v>
      </c>
      <c r="P187" s="196">
        <f t="shared" si="36"/>
        <v>831.79084554978192</v>
      </c>
      <c r="Q187" s="22">
        <f t="shared" si="37"/>
        <v>404.07237551983161</v>
      </c>
      <c r="S187" s="5">
        <f t="shared" si="27"/>
        <v>8.1999999999999993</v>
      </c>
      <c r="T187" s="105">
        <f t="shared" si="41"/>
        <v>404.07237551983161</v>
      </c>
      <c r="U187" s="105">
        <f t="shared" si="28"/>
        <v>1</v>
      </c>
      <c r="W187" s="120">
        <f t="shared" si="29"/>
        <v>60.936015976581906</v>
      </c>
      <c r="Z187" s="26">
        <f t="shared" si="30"/>
        <v>34.19401238089462</v>
      </c>
      <c r="AA187" s="26">
        <f t="shared" si="38"/>
        <v>55.80598761910538</v>
      </c>
      <c r="AB187">
        <v>8.1999999999999993</v>
      </c>
      <c r="AC187" s="105">
        <f t="shared" si="39"/>
        <v>688.00690566369906</v>
      </c>
      <c r="AD187" s="105">
        <f t="shared" si="31"/>
        <v>404.07237551983161</v>
      </c>
      <c r="AF187" s="105">
        <f t="shared" si="32"/>
        <v>688.00690566369906</v>
      </c>
      <c r="AG187" s="105">
        <f t="shared" si="40"/>
        <v>688.00690566369906</v>
      </c>
      <c r="AI187" s="172"/>
    </row>
    <row r="188" spans="2:35" x14ac:dyDescent="0.25">
      <c r="B188" s="104">
        <v>8.3000000000000007</v>
      </c>
      <c r="C188" s="36">
        <f t="shared" si="33"/>
        <v>-55.499999999999986</v>
      </c>
      <c r="E188" s="40">
        <f t="shared" si="22"/>
        <v>0.49880280599140947</v>
      </c>
      <c r="F188" s="22">
        <f t="shared" si="34"/>
        <v>29.920825839775759</v>
      </c>
      <c r="H188" s="90">
        <f t="shared" si="23"/>
        <v>111.37268621936467</v>
      </c>
      <c r="I188" s="91">
        <f t="shared" si="24"/>
        <v>111.37268621936467</v>
      </c>
      <c r="K188">
        <v>0</v>
      </c>
      <c r="L188">
        <v>0</v>
      </c>
      <c r="M188" s="106">
        <f t="shared" si="25"/>
        <v>111.37268621936467</v>
      </c>
      <c r="N188" s="79">
        <f t="shared" si="26"/>
        <v>29.920825839775759</v>
      </c>
      <c r="O188" s="196">
        <f t="shared" si="35"/>
        <v>2.0042572449414644</v>
      </c>
      <c r="P188" s="196">
        <f t="shared" si="36"/>
        <v>840.43116722225432</v>
      </c>
      <c r="Q188" s="22">
        <f t="shared" si="37"/>
        <v>419.20942445309595</v>
      </c>
      <c r="S188" s="5">
        <f t="shared" si="27"/>
        <v>8.3000000000000007</v>
      </c>
      <c r="T188" s="105">
        <f t="shared" si="41"/>
        <v>419.20942445309595</v>
      </c>
      <c r="U188" s="105">
        <f t="shared" si="28"/>
        <v>1</v>
      </c>
      <c r="W188" s="120">
        <f t="shared" si="29"/>
        <v>60.079174160224241</v>
      </c>
      <c r="Z188" s="26">
        <f t="shared" si="30"/>
        <v>32.780830632797098</v>
      </c>
      <c r="AA188" s="26">
        <f t="shared" si="38"/>
        <v>57.219169367202902</v>
      </c>
      <c r="AB188">
        <v>8.3000000000000007</v>
      </c>
      <c r="AC188" s="105">
        <f t="shared" si="39"/>
        <v>706.5906506833436</v>
      </c>
      <c r="AD188" s="105">
        <f t="shared" si="31"/>
        <v>419.20942445309595</v>
      </c>
      <c r="AF188" s="105">
        <f t="shared" si="32"/>
        <v>706.5906506833436</v>
      </c>
      <c r="AG188" s="105">
        <f t="shared" si="40"/>
        <v>706.5906506833436</v>
      </c>
      <c r="AI188" s="172"/>
    </row>
    <row r="189" spans="2:35" x14ac:dyDescent="0.25">
      <c r="B189" s="104">
        <v>8.4</v>
      </c>
      <c r="C189" s="36">
        <f t="shared" si="33"/>
        <v>-53.999999999999993</v>
      </c>
      <c r="E189" s="40">
        <f t="shared" si="22"/>
        <v>0.51158744323363758</v>
      </c>
      <c r="F189" s="22">
        <f t="shared" si="34"/>
        <v>30.76962650215069</v>
      </c>
      <c r="H189" s="90">
        <f t="shared" si="23"/>
        <v>112.76205671001767</v>
      </c>
      <c r="I189" s="91">
        <f t="shared" si="24"/>
        <v>112.76205671001767</v>
      </c>
      <c r="K189">
        <v>0</v>
      </c>
      <c r="L189">
        <v>0</v>
      </c>
      <c r="M189" s="106">
        <f t="shared" si="25"/>
        <v>112.76205671001767</v>
      </c>
      <c r="N189" s="79">
        <f t="shared" si="26"/>
        <v>30.76962650215069</v>
      </c>
      <c r="O189" s="196">
        <f t="shared" si="35"/>
        <v>1.9541882787680609</v>
      </c>
      <c r="P189" s="196">
        <f t="shared" si="36"/>
        <v>848.63881656700528</v>
      </c>
      <c r="Q189" s="22">
        <f t="shared" si="37"/>
        <v>434.15296239633426</v>
      </c>
      <c r="S189" s="5">
        <f t="shared" si="27"/>
        <v>8.4</v>
      </c>
      <c r="T189" s="105">
        <f t="shared" si="41"/>
        <v>434.15296239633426</v>
      </c>
      <c r="U189" s="105">
        <f t="shared" si="28"/>
        <v>1</v>
      </c>
      <c r="W189" s="120">
        <f t="shared" si="29"/>
        <v>59.230373497849314</v>
      </c>
      <c r="Z189" s="26">
        <f t="shared" si="30"/>
        <v>31.374455987001067</v>
      </c>
      <c r="AA189" s="26">
        <f t="shared" si="38"/>
        <v>58.62554401299893</v>
      </c>
      <c r="AB189">
        <v>8.4</v>
      </c>
      <c r="AC189" s="105">
        <f t="shared" si="39"/>
        <v>724.55338850481326</v>
      </c>
      <c r="AD189" s="105">
        <f t="shared" si="31"/>
        <v>434.15296239633426</v>
      </c>
      <c r="AF189" s="105">
        <f t="shared" si="32"/>
        <v>724.55338850481326</v>
      </c>
      <c r="AG189" s="105">
        <f t="shared" si="40"/>
        <v>724.55338850481326</v>
      </c>
      <c r="AI189" s="172"/>
    </row>
    <row r="190" spans="2:35" x14ac:dyDescent="0.25">
      <c r="B190" s="104">
        <v>8.5</v>
      </c>
      <c r="C190" s="36">
        <f t="shared" si="33"/>
        <v>-52.5</v>
      </c>
      <c r="E190" s="40">
        <f t="shared" si="22"/>
        <v>0.52413118322514385</v>
      </c>
      <c r="F190" s="22">
        <f t="shared" si="34"/>
        <v>31.609773332332978</v>
      </c>
      <c r="H190" s="90">
        <f t="shared" si="23"/>
        <v>114.17078071176513</v>
      </c>
      <c r="I190" s="91">
        <f t="shared" si="24"/>
        <v>114.17078071176513</v>
      </c>
      <c r="K190">
        <v>0</v>
      </c>
      <c r="L190">
        <v>0</v>
      </c>
      <c r="M190" s="106">
        <f t="shared" si="25"/>
        <v>114.17078071176513</v>
      </c>
      <c r="N190" s="79">
        <f t="shared" si="26"/>
        <v>31.609773332332978</v>
      </c>
      <c r="O190" s="196">
        <f t="shared" si="35"/>
        <v>1.907436038372079</v>
      </c>
      <c r="P190" s="196">
        <f t="shared" si="36"/>
        <v>856.43732786517512</v>
      </c>
      <c r="Q190" s="22">
        <f t="shared" si="37"/>
        <v>448.88551001215467</v>
      </c>
      <c r="S190" s="5">
        <f t="shared" si="27"/>
        <v>8.5</v>
      </c>
      <c r="T190" s="105">
        <f t="shared" si="41"/>
        <v>448.88551001215467</v>
      </c>
      <c r="U190" s="105">
        <f t="shared" si="28"/>
        <v>1</v>
      </c>
      <c r="W190" s="120">
        <f t="shared" si="29"/>
        <v>58.390226667667022</v>
      </c>
      <c r="Z190" s="26">
        <f t="shared" si="30"/>
        <v>29.975862208017759</v>
      </c>
      <c r="AA190" s="26">
        <f t="shared" si="38"/>
        <v>60.024137791982241</v>
      </c>
      <c r="AB190">
        <v>8.5</v>
      </c>
      <c r="AC190" s="105">
        <f t="shared" si="39"/>
        <v>741.87681850470642</v>
      </c>
      <c r="AD190" s="105">
        <f t="shared" si="31"/>
        <v>448.88551001215467</v>
      </c>
      <c r="AF190" s="105">
        <f t="shared" si="32"/>
        <v>741.87681850470642</v>
      </c>
      <c r="AG190" s="105">
        <f t="shared" si="40"/>
        <v>741.87681850470642</v>
      </c>
      <c r="AI190" s="172"/>
    </row>
    <row r="191" spans="2:35" x14ac:dyDescent="0.25">
      <c r="B191" s="104">
        <v>8.6</v>
      </c>
      <c r="C191" s="36">
        <f t="shared" si="33"/>
        <v>-51.000000000000007</v>
      </c>
      <c r="E191" s="40">
        <f t="shared" si="22"/>
        <v>0.53642542911311186</v>
      </c>
      <c r="F191" s="22">
        <f t="shared" si="34"/>
        <v>32.440632236746545</v>
      </c>
      <c r="H191" s="90">
        <f t="shared" si="23"/>
        <v>115.59977990809371</v>
      </c>
      <c r="I191" s="91">
        <f t="shared" si="24"/>
        <v>115.59977990809371</v>
      </c>
      <c r="K191">
        <v>0</v>
      </c>
      <c r="L191">
        <v>0</v>
      </c>
      <c r="M191" s="106">
        <f t="shared" si="25"/>
        <v>115.59977990809371</v>
      </c>
      <c r="N191" s="79">
        <f t="shared" si="26"/>
        <v>32.440632236746545</v>
      </c>
      <c r="O191" s="196">
        <f t="shared" si="35"/>
        <v>1.863734811419623</v>
      </c>
      <c r="P191" s="196">
        <f t="shared" si="36"/>
        <v>863.84828426169076</v>
      </c>
      <c r="Q191" s="22">
        <f t="shared" si="37"/>
        <v>463.39018657370292</v>
      </c>
      <c r="S191" s="5">
        <f t="shared" si="27"/>
        <v>8.6</v>
      </c>
      <c r="T191" s="105">
        <f t="shared" si="41"/>
        <v>463.39018657370292</v>
      </c>
      <c r="U191" s="105">
        <f t="shared" si="28"/>
        <v>1</v>
      </c>
      <c r="W191" s="120">
        <f t="shared" si="29"/>
        <v>57.559367763253455</v>
      </c>
      <c r="Z191" s="26">
        <f t="shared" si="30"/>
        <v>28.586206761767784</v>
      </c>
      <c r="AA191" s="26">
        <f t="shared" si="38"/>
        <v>61.413793238232216</v>
      </c>
      <c r="AB191">
        <v>8.6</v>
      </c>
      <c r="AC191" s="105">
        <f t="shared" si="39"/>
        <v>758.54361400598646</v>
      </c>
      <c r="AD191" s="105">
        <f t="shared" si="31"/>
        <v>463.39018657370292</v>
      </c>
      <c r="AF191" s="105">
        <f t="shared" si="32"/>
        <v>758.54361400598646</v>
      </c>
      <c r="AG191" s="105">
        <f t="shared" si="40"/>
        <v>758.54361400598646</v>
      </c>
      <c r="AI191" s="172"/>
    </row>
    <row r="192" spans="2:35" x14ac:dyDescent="0.25">
      <c r="B192" s="104">
        <v>8.6999999999999993</v>
      </c>
      <c r="C192" s="36">
        <f t="shared" si="33"/>
        <v>-49.500000000000014</v>
      </c>
      <c r="E192" s="40">
        <f t="shared" si="22"/>
        <v>0.5484617550355213</v>
      </c>
      <c r="F192" s="22">
        <f t="shared" si="34"/>
        <v>33.261546811733233</v>
      </c>
      <c r="H192" s="90">
        <f t="shared" si="23"/>
        <v>117.04997933482616</v>
      </c>
      <c r="I192" s="91">
        <f t="shared" si="24"/>
        <v>117.04997933482616</v>
      </c>
      <c r="K192">
        <v>0</v>
      </c>
      <c r="L192">
        <v>0</v>
      </c>
      <c r="M192" s="106">
        <f t="shared" si="25"/>
        <v>117.04997933482616</v>
      </c>
      <c r="N192" s="79">
        <f t="shared" si="26"/>
        <v>33.261546811733233</v>
      </c>
      <c r="O192" s="196">
        <f t="shared" si="35"/>
        <v>1.8228478588287393</v>
      </c>
      <c r="P192" s="196">
        <f t="shared" si="36"/>
        <v>870.89150865639624</v>
      </c>
      <c r="Q192" s="22">
        <f t="shared" si="37"/>
        <v>477.65068528321996</v>
      </c>
      <c r="S192" s="5">
        <f t="shared" si="27"/>
        <v>8.6999999999999993</v>
      </c>
      <c r="T192" s="105">
        <f t="shared" si="41"/>
        <v>477.65068528321996</v>
      </c>
      <c r="U192" s="105">
        <f t="shared" si="28"/>
        <v>1</v>
      </c>
      <c r="W192" s="120">
        <f t="shared" si="29"/>
        <v>56.738453188266767</v>
      </c>
      <c r="Z192" s="26">
        <f t="shared" si="30"/>
        <v>27.2068744721686</v>
      </c>
      <c r="AA192" s="26">
        <f t="shared" si="38"/>
        <v>62.7931255278314</v>
      </c>
      <c r="AB192">
        <v>8.6999999999999993</v>
      </c>
      <c r="AC192" s="105">
        <f t="shared" si="39"/>
        <v>774.53739875607096</v>
      </c>
      <c r="AD192" s="105">
        <f t="shared" si="31"/>
        <v>477.65068528321996</v>
      </c>
      <c r="AF192" s="105">
        <f t="shared" si="32"/>
        <v>774.53739875607096</v>
      </c>
      <c r="AG192" s="105">
        <f t="shared" si="40"/>
        <v>774.53739875607096</v>
      </c>
      <c r="AI192" s="172"/>
    </row>
    <row r="193" spans="2:35" x14ac:dyDescent="0.25">
      <c r="B193" s="104">
        <v>8.8000000000000007</v>
      </c>
      <c r="C193" s="36">
        <f t="shared" si="33"/>
        <v>-47.999999999999986</v>
      </c>
      <c r="E193" s="40">
        <f t="shared" si="22"/>
        <v>0.56023191189581312</v>
      </c>
      <c r="F193" s="22">
        <f t="shared" si="34"/>
        <v>34.07183751188844</v>
      </c>
      <c r="H193" s="90">
        <f t="shared" si="23"/>
        <v>118.52230397868101</v>
      </c>
      <c r="I193" s="91">
        <f t="shared" si="24"/>
        <v>118.52230397868101</v>
      </c>
      <c r="K193">
        <v>0</v>
      </c>
      <c r="L193">
        <v>0</v>
      </c>
      <c r="M193" s="106">
        <f t="shared" si="25"/>
        <v>118.52230397868101</v>
      </c>
      <c r="N193" s="79">
        <f t="shared" si="26"/>
        <v>34.07183751188844</v>
      </c>
      <c r="O193" s="196">
        <f t="shared" si="35"/>
        <v>1.7845636565385417</v>
      </c>
      <c r="P193" s="196">
        <f t="shared" si="36"/>
        <v>877.58523198429805</v>
      </c>
      <c r="Q193" s="22">
        <f t="shared" si="37"/>
        <v>491.65125236609407</v>
      </c>
      <c r="S193" s="5">
        <f t="shared" si="27"/>
        <v>8.8000000000000007</v>
      </c>
      <c r="T193" s="105">
        <f t="shared" si="41"/>
        <v>491.65125236609407</v>
      </c>
      <c r="U193" s="105">
        <f t="shared" si="28"/>
        <v>1</v>
      </c>
      <c r="W193" s="120">
        <f t="shared" si="29"/>
        <v>55.92816248811156</v>
      </c>
      <c r="Z193" s="26">
        <f t="shared" si="30"/>
        <v>25.839533470156802</v>
      </c>
      <c r="AA193" s="26">
        <f t="shared" si="38"/>
        <v>64.160466529843205</v>
      </c>
      <c r="AB193">
        <v>8.8000000000000007</v>
      </c>
      <c r="AC193" s="105">
        <f t="shared" si="39"/>
        <v>789.8427267747411</v>
      </c>
      <c r="AD193" s="105">
        <f t="shared" si="31"/>
        <v>491.65125236609407</v>
      </c>
      <c r="AF193" s="105">
        <f t="shared" si="32"/>
        <v>789.8427267747411</v>
      </c>
      <c r="AG193" s="105">
        <f t="shared" si="40"/>
        <v>789.8427267747411</v>
      </c>
      <c r="AI193" s="172"/>
    </row>
    <row r="194" spans="2:35" x14ac:dyDescent="0.25">
      <c r="B194" s="104">
        <v>8.9</v>
      </c>
      <c r="C194" s="36">
        <f t="shared" si="33"/>
        <v>-46.499999999999993</v>
      </c>
      <c r="E194" s="40">
        <f t="shared" si="22"/>
        <v>0.57172783301640706</v>
      </c>
      <c r="F194" s="22">
        <f t="shared" si="34"/>
        <v>34.870800900298221</v>
      </c>
      <c r="H194" s="90">
        <f t="shared" si="23"/>
        <v>120.01767478471271</v>
      </c>
      <c r="I194" s="91">
        <f t="shared" si="24"/>
        <v>120.01767478471271</v>
      </c>
      <c r="K194">
        <v>0</v>
      </c>
      <c r="L194">
        <v>0</v>
      </c>
      <c r="M194" s="106">
        <f t="shared" si="25"/>
        <v>120.01767478471271</v>
      </c>
      <c r="N194" s="79">
        <f t="shared" si="26"/>
        <v>34.870800900298221</v>
      </c>
      <c r="O194" s="196">
        <f t="shared" si="35"/>
        <v>1.7486927115313866</v>
      </c>
      <c r="P194" s="196">
        <f t="shared" si="36"/>
        <v>883.94624191652974</v>
      </c>
      <c r="Q194" s="22">
        <f t="shared" si="37"/>
        <v>505.37666939393426</v>
      </c>
      <c r="S194" s="5">
        <f t="shared" si="27"/>
        <v>8.9</v>
      </c>
      <c r="T194" s="105">
        <f t="shared" si="41"/>
        <v>505.37666939393426</v>
      </c>
      <c r="U194" s="105">
        <f t="shared" si="28"/>
        <v>1</v>
      </c>
      <c r="W194" s="120">
        <f t="shared" si="29"/>
        <v>55.129199099701779</v>
      </c>
      <c r="Z194" s="26">
        <f t="shared" si="30"/>
        <v>24.486207324898935</v>
      </c>
      <c r="AA194" s="26">
        <f t="shared" si="38"/>
        <v>65.513792675101058</v>
      </c>
      <c r="AB194">
        <v>8.9</v>
      </c>
      <c r="AC194" s="105">
        <f t="shared" si="39"/>
        <v>804.44506505322988</v>
      </c>
      <c r="AD194" s="105">
        <f t="shared" si="31"/>
        <v>505.37666939393426</v>
      </c>
      <c r="AF194" s="105">
        <f t="shared" si="32"/>
        <v>804.44506505322988</v>
      </c>
      <c r="AG194" s="105">
        <f t="shared" si="40"/>
        <v>804.44506505322988</v>
      </c>
      <c r="AI194" s="172"/>
    </row>
    <row r="195" spans="2:35" x14ac:dyDescent="0.25">
      <c r="B195" s="104">
        <v>9</v>
      </c>
      <c r="C195" s="36">
        <f t="shared" si="33"/>
        <v>-45</v>
      </c>
      <c r="E195" s="40">
        <f t="shared" si="22"/>
        <v>0.58294163966720169</v>
      </c>
      <c r="F195" s="22">
        <f t="shared" si="34"/>
        <v>35.657709002282175</v>
      </c>
      <c r="H195" s="90">
        <f t="shared" si="23"/>
        <v>121.53700401602229</v>
      </c>
      <c r="I195" s="91">
        <f t="shared" si="24"/>
        <v>121.53700401602229</v>
      </c>
      <c r="K195">
        <v>0</v>
      </c>
      <c r="L195">
        <v>0</v>
      </c>
      <c r="M195" s="106">
        <f t="shared" si="25"/>
        <v>121.53700401602229</v>
      </c>
      <c r="N195" s="79">
        <f t="shared" si="26"/>
        <v>35.657709002282175</v>
      </c>
      <c r="O195" s="196">
        <f t="shared" si="35"/>
        <v>1.7150648525949697</v>
      </c>
      <c r="P195" s="196">
        <f t="shared" si="36"/>
        <v>889.99001455998007</v>
      </c>
      <c r="Q195" s="22">
        <f t="shared" si="37"/>
        <v>518.81223837503148</v>
      </c>
      <c r="S195" s="5">
        <f t="shared" si="27"/>
        <v>9</v>
      </c>
      <c r="T195" s="105">
        <f t="shared" si="41"/>
        <v>518.81223837503148</v>
      </c>
      <c r="U195" s="105">
        <f t="shared" si="28"/>
        <v>1</v>
      </c>
      <c r="V195" s="105">
        <f>SUM(T186:T195)/10</f>
        <v>455.19612270244841</v>
      </c>
      <c r="W195" s="120">
        <f t="shared" si="29"/>
        <v>54.342290997717825</v>
      </c>
      <c r="Z195" s="26">
        <f t="shared" si="30"/>
        <v>23.149368526652367</v>
      </c>
      <c r="AA195" s="26">
        <f t="shared" si="38"/>
        <v>66.850631473347633</v>
      </c>
      <c r="AB195">
        <v>9</v>
      </c>
      <c r="AC195" s="105">
        <f t="shared" si="39"/>
        <v>818.33077866918291</v>
      </c>
      <c r="AD195" s="105">
        <f t="shared" si="31"/>
        <v>518.81223837503148</v>
      </c>
      <c r="AF195" s="105">
        <f t="shared" si="32"/>
        <v>818.33077866918291</v>
      </c>
      <c r="AG195" s="105">
        <f t="shared" si="40"/>
        <v>818.33077866918291</v>
      </c>
      <c r="AI195" s="172"/>
    </row>
    <row r="196" spans="2:35" x14ac:dyDescent="0.25">
      <c r="B196" s="104">
        <v>9.1</v>
      </c>
      <c r="C196" s="36">
        <f t="shared" si="33"/>
        <v>-43.500000000000007</v>
      </c>
      <c r="E196" s="40">
        <f t="shared" si="22"/>
        <v>0.5938656464652603</v>
      </c>
      <c r="F196" s="22">
        <f t="shared" si="34"/>
        <v>36.431808787172315</v>
      </c>
      <c r="H196" s="90">
        <f t="shared" si="23"/>
        <v>123.08118990972308</v>
      </c>
      <c r="I196" s="91">
        <f t="shared" si="24"/>
        <v>123.08118990972308</v>
      </c>
      <c r="K196">
        <v>0</v>
      </c>
      <c r="L196">
        <v>0</v>
      </c>
      <c r="M196" s="106">
        <f t="shared" si="25"/>
        <v>123.08118990972308</v>
      </c>
      <c r="N196" s="79">
        <f t="shared" si="26"/>
        <v>36.431808787172315</v>
      </c>
      <c r="O196" s="196">
        <f t="shared" si="35"/>
        <v>1.6835269155654384</v>
      </c>
      <c r="P196" s="196">
        <f t="shared" si="36"/>
        <v>895.73083135347269</v>
      </c>
      <c r="Q196" s="22">
        <f t="shared" si="37"/>
        <v>531.94376922059507</v>
      </c>
      <c r="S196" s="5">
        <f t="shared" si="27"/>
        <v>9.1</v>
      </c>
      <c r="T196" s="105">
        <f t="shared" si="41"/>
        <v>531.94376922059507</v>
      </c>
      <c r="U196" s="105">
        <f t="shared" si="28"/>
        <v>1</v>
      </c>
      <c r="W196" s="120">
        <f t="shared" si="29"/>
        <v>53.568191212827685</v>
      </c>
      <c r="Z196" s="26">
        <f t="shared" si="30"/>
        <v>21.832060131689843</v>
      </c>
      <c r="AA196" s="26">
        <f t="shared" si="38"/>
        <v>68.167939868310157</v>
      </c>
      <c r="AB196">
        <v>9.1</v>
      </c>
      <c r="AC196" s="105">
        <f t="shared" si="39"/>
        <v>831.48711795028134</v>
      </c>
      <c r="AD196" s="105">
        <f t="shared" si="31"/>
        <v>531.94376922059507</v>
      </c>
      <c r="AF196" s="105">
        <f t="shared" si="32"/>
        <v>831.48711795028134</v>
      </c>
      <c r="AG196" s="105">
        <f t="shared" si="40"/>
        <v>831.48711795028134</v>
      </c>
      <c r="AI196" s="172"/>
    </row>
    <row r="197" spans="2:35" x14ac:dyDescent="0.25">
      <c r="B197" s="104">
        <v>9.1999999999999993</v>
      </c>
      <c r="C197" s="36">
        <f t="shared" si="33"/>
        <v>-42.000000000000014</v>
      </c>
      <c r="E197" s="40">
        <f t="shared" si="22"/>
        <v>0.60449236664199024</v>
      </c>
      <c r="F197" s="22">
        <f t="shared" si="34"/>
        <v>37.192321805714478</v>
      </c>
      <c r="H197" s="90">
        <f t="shared" si="23"/>
        <v>124.65111057552946</v>
      </c>
      <c r="I197" s="91">
        <f t="shared" si="24"/>
        <v>124.65111057552946</v>
      </c>
      <c r="K197">
        <v>0</v>
      </c>
      <c r="L197">
        <v>0</v>
      </c>
      <c r="M197" s="106">
        <f t="shared" si="25"/>
        <v>124.65111057552946</v>
      </c>
      <c r="N197" s="79">
        <f t="shared" si="26"/>
        <v>37.192321805714478</v>
      </c>
      <c r="O197" s="196">
        <f t="shared" si="35"/>
        <v>1.653940757956722</v>
      </c>
      <c r="P197" s="196">
        <f t="shared" si="36"/>
        <v>901.18188303924785</v>
      </c>
      <c r="Q197" s="22">
        <f t="shared" si="37"/>
        <v>544.75756925328017</v>
      </c>
      <c r="S197" s="5">
        <f t="shared" si="27"/>
        <v>9.1999999999999993</v>
      </c>
      <c r="T197" s="105">
        <f t="shared" si="41"/>
        <v>544.75756925328017</v>
      </c>
      <c r="U197" s="105">
        <f t="shared" si="28"/>
        <v>1</v>
      </c>
      <c r="W197" s="120">
        <f t="shared" si="29"/>
        <v>52.807678194285522</v>
      </c>
      <c r="Z197" s="26">
        <f t="shared" si="30"/>
        <v>20.53805438140256</v>
      </c>
      <c r="AA197" s="26">
        <f t="shared" si="38"/>
        <v>69.46194561859744</v>
      </c>
      <c r="AB197">
        <v>9.1999999999999993</v>
      </c>
      <c r="AC197" s="105">
        <f t="shared" si="39"/>
        <v>843.90220737541063</v>
      </c>
      <c r="AD197" s="105">
        <f t="shared" si="31"/>
        <v>544.75756925328017</v>
      </c>
      <c r="AF197" s="105">
        <f t="shared" si="32"/>
        <v>843.90220737541063</v>
      </c>
      <c r="AG197" s="105">
        <f t="shared" si="40"/>
        <v>843.90220737541063</v>
      </c>
      <c r="AI197" s="172"/>
    </row>
    <row r="198" spans="2:35" x14ac:dyDescent="0.25">
      <c r="B198" s="104">
        <v>9.3000000000000007</v>
      </c>
      <c r="C198" s="36">
        <f t="shared" si="33"/>
        <v>-40.499999999999986</v>
      </c>
      <c r="E198" s="40">
        <f t="shared" si="22"/>
        <v>0.61481451717419888</v>
      </c>
      <c r="F198" s="22">
        <f t="shared" si="34"/>
        <v>37.938444013794729</v>
      </c>
      <c r="H198" s="90">
        <f t="shared" si="23"/>
        <v>126.24761708795462</v>
      </c>
      <c r="I198" s="91">
        <f t="shared" si="24"/>
        <v>126.24761708795462</v>
      </c>
      <c r="K198">
        <v>0</v>
      </c>
      <c r="L198">
        <v>0</v>
      </c>
      <c r="M198" s="106">
        <f t="shared" si="25"/>
        <v>126.24761708795462</v>
      </c>
      <c r="N198" s="79">
        <f t="shared" si="26"/>
        <v>37.938444013794729</v>
      </c>
      <c r="O198" s="196">
        <f t="shared" si="35"/>
        <v>1.6261815498987635</v>
      </c>
      <c r="P198" s="196">
        <f t="shared" si="36"/>
        <v>906.35536231980541</v>
      </c>
      <c r="Q198" s="22">
        <f t="shared" si="37"/>
        <v>557.24043447289739</v>
      </c>
      <c r="S198" s="5">
        <f t="shared" si="27"/>
        <v>9.3000000000000007</v>
      </c>
      <c r="T198" s="105">
        <f t="shared" si="41"/>
        <v>557.24043447289739</v>
      </c>
      <c r="U198" s="105">
        <f t="shared" si="28"/>
        <v>1</v>
      </c>
      <c r="W198" s="120">
        <f t="shared" si="29"/>
        <v>52.061555986205271</v>
      </c>
      <c r="Z198" s="26">
        <f t="shared" si="30"/>
        <v>19.272059311316951</v>
      </c>
      <c r="AA198" s="26">
        <f t="shared" si="38"/>
        <v>70.727940688683049</v>
      </c>
      <c r="AB198">
        <v>9.3000000000000007</v>
      </c>
      <c r="AC198" s="105">
        <f t="shared" si="39"/>
        <v>855.5650359486059</v>
      </c>
      <c r="AD198" s="105">
        <f t="shared" si="31"/>
        <v>557.24043447289739</v>
      </c>
      <c r="AF198" s="105">
        <f t="shared" si="32"/>
        <v>855.5650359486059</v>
      </c>
      <c r="AG198" s="105">
        <f t="shared" si="40"/>
        <v>855.5650359486059</v>
      </c>
      <c r="AI198" s="172"/>
    </row>
    <row r="199" spans="2:35" x14ac:dyDescent="0.25">
      <c r="B199" s="104">
        <v>9.4</v>
      </c>
      <c r="C199" s="36">
        <f t="shared" si="33"/>
        <v>-38.999999999999993</v>
      </c>
      <c r="E199" s="40">
        <f t="shared" si="22"/>
        <v>0.62482502377551397</v>
      </c>
      <c r="F199" s="22">
        <f t="shared" si="34"/>
        <v>38.669345816284107</v>
      </c>
      <c r="H199" s="90">
        <f t="shared" si="23"/>
        <v>127.87152573047651</v>
      </c>
      <c r="I199" s="91">
        <f t="shared" si="24"/>
        <v>127.87152573047651</v>
      </c>
      <c r="K199">
        <v>0</v>
      </c>
      <c r="L199">
        <v>0</v>
      </c>
      <c r="M199" s="106">
        <f t="shared" si="25"/>
        <v>127.87152573047651</v>
      </c>
      <c r="N199" s="79">
        <f t="shared" si="26"/>
        <v>38.669345816284107</v>
      </c>
      <c r="O199" s="196">
        <f t="shared" si="35"/>
        <v>1.6001362978873941</v>
      </c>
      <c r="P199" s="196">
        <f t="shared" si="36"/>
        <v>911.26254658340258</v>
      </c>
      <c r="Q199" s="22">
        <f t="shared" si="37"/>
        <v>569.37964233470996</v>
      </c>
      <c r="S199" s="5">
        <f t="shared" si="27"/>
        <v>9.4</v>
      </c>
      <c r="T199" s="105">
        <f t="shared" si="41"/>
        <v>569.37964233470996</v>
      </c>
      <c r="U199" s="105">
        <f t="shared" si="28"/>
        <v>1</v>
      </c>
      <c r="W199" s="120">
        <f t="shared" si="29"/>
        <v>51.330654183715893</v>
      </c>
      <c r="Z199" s="26">
        <f t="shared" si="30"/>
        <v>18.0399862253743</v>
      </c>
      <c r="AA199" s="26">
        <f t="shared" si="38"/>
        <v>71.960013774625708</v>
      </c>
      <c r="AB199">
        <v>9.4</v>
      </c>
      <c r="AC199" s="105">
        <f t="shared" si="39"/>
        <v>866.46544881966224</v>
      </c>
      <c r="AD199" s="105">
        <f t="shared" si="31"/>
        <v>569.37964233470996</v>
      </c>
      <c r="AF199" s="105">
        <f t="shared" si="32"/>
        <v>866.46544881966224</v>
      </c>
      <c r="AG199" s="105">
        <f t="shared" si="40"/>
        <v>866.46544881966224</v>
      </c>
      <c r="AI199" s="172"/>
    </row>
    <row r="200" spans="2:35" x14ac:dyDescent="0.25">
      <c r="B200" s="104">
        <v>9.5</v>
      </c>
      <c r="C200" s="36">
        <f t="shared" si="33"/>
        <v>-37.5</v>
      </c>
      <c r="E200" s="40">
        <f t="shared" si="22"/>
        <v>0.634517025744747</v>
      </c>
      <c r="F200" s="22">
        <f t="shared" si="34"/>
        <v>39.384172367739652</v>
      </c>
      <c r="H200" s="90">
        <f t="shared" si="23"/>
        <v>129.52360936069383</v>
      </c>
      <c r="I200" s="91">
        <f t="shared" si="24"/>
        <v>129.52360936069383</v>
      </c>
      <c r="K200">
        <v>0</v>
      </c>
      <c r="L200">
        <v>0</v>
      </c>
      <c r="M200" s="106">
        <f t="shared" si="25"/>
        <v>129.52360936069383</v>
      </c>
      <c r="N200" s="79">
        <f t="shared" si="26"/>
        <v>39.384172367739652</v>
      </c>
      <c r="O200" s="196">
        <f t="shared" si="35"/>
        <v>1.5757025655287213</v>
      </c>
      <c r="P200" s="196">
        <f t="shared" si="36"/>
        <v>915.91387188958481</v>
      </c>
      <c r="Q200" s="22">
        <f t="shared" si="37"/>
        <v>581.16294582973455</v>
      </c>
      <c r="S200" s="5">
        <f t="shared" si="27"/>
        <v>9.5</v>
      </c>
      <c r="T200" s="105">
        <f t="shared" si="41"/>
        <v>581.16294582973455</v>
      </c>
      <c r="U200" s="105">
        <f t="shared" si="28"/>
        <v>1</v>
      </c>
      <c r="W200" s="120">
        <f t="shared" si="29"/>
        <v>50.615827632260348</v>
      </c>
      <c r="Z200" s="26">
        <f t="shared" si="30"/>
        <v>16.849291023280784</v>
      </c>
      <c r="AA200" s="26">
        <f t="shared" si="38"/>
        <v>73.150708976719216</v>
      </c>
      <c r="AB200">
        <v>9.5</v>
      </c>
      <c r="AC200" s="105">
        <f t="shared" si="39"/>
        <v>876.59413995760508</v>
      </c>
      <c r="AD200" s="105">
        <f t="shared" si="31"/>
        <v>581.16294582973455</v>
      </c>
      <c r="AF200" s="105">
        <f t="shared" si="32"/>
        <v>876.59413995760508</v>
      </c>
      <c r="AG200" s="105">
        <f t="shared" si="40"/>
        <v>876.59413995760508</v>
      </c>
      <c r="AI200" s="172"/>
    </row>
    <row r="201" spans="2:35" x14ac:dyDescent="0.25">
      <c r="B201" s="104">
        <v>9.6</v>
      </c>
      <c r="C201" s="36">
        <f t="shared" si="33"/>
        <v>-36.000000000000007</v>
      </c>
      <c r="E201" s="40">
        <f t="shared" si="22"/>
        <v>0.64388388066787483</v>
      </c>
      <c r="F201" s="22">
        <f t="shared" si="34"/>
        <v>40.082044169349913</v>
      </c>
      <c r="H201" s="90">
        <f t="shared" si="23"/>
        <v>131.20458788001102</v>
      </c>
      <c r="I201" s="91">
        <f t="shared" si="24"/>
        <v>131.20458788001102</v>
      </c>
      <c r="K201">
        <v>0</v>
      </c>
      <c r="L201">
        <v>0</v>
      </c>
      <c r="M201" s="106">
        <f t="shared" si="25"/>
        <v>131.20458788001102</v>
      </c>
      <c r="N201" s="79">
        <f t="shared" si="26"/>
        <v>40.082044169349913</v>
      </c>
      <c r="O201" s="196">
        <f t="shared" si="35"/>
        <v>1.5527873616509729</v>
      </c>
      <c r="P201" s="196">
        <f t="shared" si="36"/>
        <v>920.31899924328752</v>
      </c>
      <c r="Q201" s="22">
        <f t="shared" si="37"/>
        <v>592.57856868514295</v>
      </c>
      <c r="S201" s="5">
        <f t="shared" si="27"/>
        <v>9.6</v>
      </c>
      <c r="T201" s="105">
        <f t="shared" si="41"/>
        <v>592.57856868514295</v>
      </c>
      <c r="U201" s="105">
        <f t="shared" si="28"/>
        <v>1</v>
      </c>
      <c r="W201" s="120">
        <f t="shared" si="29"/>
        <v>49.917955830650087</v>
      </c>
      <c r="Z201" s="26">
        <f t="shared" si="30"/>
        <v>15.709397582557301</v>
      </c>
      <c r="AA201" s="26">
        <f t="shared" si="38"/>
        <v>74.290602417442699</v>
      </c>
      <c r="AB201">
        <v>9.6</v>
      </c>
      <c r="AC201" s="105">
        <f t="shared" si="39"/>
        <v>885.9426457104455</v>
      </c>
      <c r="AD201" s="105">
        <f t="shared" si="31"/>
        <v>592.57856868514295</v>
      </c>
      <c r="AF201" s="105">
        <f t="shared" si="32"/>
        <v>885.9426457104455</v>
      </c>
      <c r="AG201" s="105">
        <f t="shared" si="40"/>
        <v>885.9426457104455</v>
      </c>
      <c r="AI201" s="172"/>
    </row>
    <row r="202" spans="2:35" x14ac:dyDescent="0.25">
      <c r="B202" s="104">
        <v>9.6999999999999993</v>
      </c>
      <c r="C202" s="36">
        <f t="shared" si="33"/>
        <v>-34.500000000000014</v>
      </c>
      <c r="E202" s="40">
        <f t="shared" si="22"/>
        <v>0.6529191689704178</v>
      </c>
      <c r="F202" s="22">
        <f t="shared" si="34"/>
        <v>40.762058003686207</v>
      </c>
      <c r="H202" s="90">
        <f t="shared" si="23"/>
        <v>132.91511781029615</v>
      </c>
      <c r="I202" s="91">
        <f t="shared" si="24"/>
        <v>132.91511781029615</v>
      </c>
      <c r="K202">
        <v>0</v>
      </c>
      <c r="L202">
        <v>0</v>
      </c>
      <c r="M202" s="106">
        <f t="shared" si="25"/>
        <v>132.91511781029615</v>
      </c>
      <c r="N202" s="79">
        <f t="shared" si="26"/>
        <v>40.762058003686207</v>
      </c>
      <c r="O202" s="196">
        <f t="shared" si="35"/>
        <v>1.5313061711713638</v>
      </c>
      <c r="P202" s="196">
        <f t="shared" si="36"/>
        <v>924.48687404751433</v>
      </c>
      <c r="Q202" s="22">
        <f t="shared" si="37"/>
        <v>603.61520152716241</v>
      </c>
      <c r="S202" s="5">
        <f t="shared" si="27"/>
        <v>9.6999999999999993</v>
      </c>
      <c r="T202" s="105">
        <f t="shared" si="41"/>
        <v>603.61520152716241</v>
      </c>
      <c r="U202" s="105">
        <f t="shared" si="28"/>
        <v>1</v>
      </c>
      <c r="W202" s="120">
        <f t="shared" si="29"/>
        <v>49.237941996313793</v>
      </c>
      <c r="Z202" s="26">
        <f t="shared" si="30"/>
        <v>14.632195335504255</v>
      </c>
      <c r="AA202" s="26">
        <f t="shared" si="38"/>
        <v>75.36780466449575</v>
      </c>
      <c r="AB202">
        <v>9.6999999999999993</v>
      </c>
      <c r="AC202" s="105">
        <f t="shared" si="39"/>
        <v>894.50333910765744</v>
      </c>
      <c r="AD202" s="105">
        <f t="shared" si="31"/>
        <v>603.61520152716241</v>
      </c>
      <c r="AF202" s="105">
        <f t="shared" si="32"/>
        <v>894.50333910765744</v>
      </c>
      <c r="AG202" s="105">
        <f t="shared" si="40"/>
        <v>894.50333910765744</v>
      </c>
      <c r="AI202" s="172"/>
    </row>
    <row r="203" spans="2:35" x14ac:dyDescent="0.25">
      <c r="B203" s="104">
        <v>9.8000000000000007</v>
      </c>
      <c r="C203" s="36">
        <f t="shared" si="33"/>
        <v>-32.999999999999986</v>
      </c>
      <c r="E203" s="40">
        <f t="shared" si="22"/>
        <v>0.66161669831709657</v>
      </c>
      <c r="F203" s="22">
        <f t="shared" si="34"/>
        <v>41.423288250296409</v>
      </c>
      <c r="H203" s="90">
        <f t="shared" si="23"/>
        <v>134.65578100373443</v>
      </c>
      <c r="I203" s="91">
        <f t="shared" si="24"/>
        <v>134.65578100373443</v>
      </c>
      <c r="K203">
        <v>0</v>
      </c>
      <c r="L203">
        <v>0</v>
      </c>
      <c r="M203" s="106">
        <f t="shared" si="25"/>
        <v>134.65578100373443</v>
      </c>
      <c r="N203" s="79">
        <f t="shared" si="26"/>
        <v>41.423288250296409</v>
      </c>
      <c r="O203" s="196">
        <f t="shared" si="35"/>
        <v>1.511182108188005</v>
      </c>
      <c r="P203" s="196">
        <f t="shared" si="36"/>
        <v>928.42577950640816</v>
      </c>
      <c r="Q203" s="22">
        <f t="shared" si="37"/>
        <v>614.26199886950656</v>
      </c>
      <c r="S203" s="5">
        <f t="shared" si="27"/>
        <v>9.8000000000000007</v>
      </c>
      <c r="T203" s="105">
        <f t="shared" si="41"/>
        <v>614.26199886950656</v>
      </c>
      <c r="U203" s="105">
        <f t="shared" si="28"/>
        <v>1</v>
      </c>
      <c r="W203" s="120">
        <f t="shared" si="29"/>
        <v>48.576711749703591</v>
      </c>
      <c r="Z203" s="26">
        <f t="shared" si="30"/>
        <v>13.632564440096191</v>
      </c>
      <c r="AA203" s="26">
        <f t="shared" si="38"/>
        <v>76.367435559903811</v>
      </c>
      <c r="AB203">
        <v>9.8000000000000007</v>
      </c>
      <c r="AC203" s="105">
        <f t="shared" si="39"/>
        <v>902.26942478141905</v>
      </c>
      <c r="AD203" s="105">
        <f t="shared" si="31"/>
        <v>614.26199886950656</v>
      </c>
      <c r="AF203" s="105">
        <f t="shared" si="32"/>
        <v>902.26942478141905</v>
      </c>
      <c r="AG203" s="105">
        <f t="shared" si="40"/>
        <v>902.26942478141905</v>
      </c>
      <c r="AI203" s="172"/>
    </row>
    <row r="204" spans="2:35" x14ac:dyDescent="0.25">
      <c r="B204" s="104">
        <v>9.9</v>
      </c>
      <c r="C204" s="36">
        <f t="shared" si="33"/>
        <v>-31.499999999999993</v>
      </c>
      <c r="E204" s="40">
        <f t="shared" si="22"/>
        <v>0.6699705078557473</v>
      </c>
      <c r="F204" s="22">
        <f t="shared" si="34"/>
        <v>42.064788625703635</v>
      </c>
      <c r="H204" s="90">
        <f t="shared" si="23"/>
        <v>136.42707254110582</v>
      </c>
      <c r="I204" s="91">
        <f t="shared" si="24"/>
        <v>136.42707254110582</v>
      </c>
      <c r="K204">
        <v>0</v>
      </c>
      <c r="L204">
        <v>0</v>
      </c>
      <c r="M204" s="106">
        <f t="shared" si="25"/>
        <v>136.42707254110582</v>
      </c>
      <c r="N204" s="79">
        <f t="shared" si="26"/>
        <v>42.064788625703635</v>
      </c>
      <c r="O204" s="196">
        <f t="shared" si="35"/>
        <v>1.492345174105977</v>
      </c>
      <c r="P204" s="196">
        <f t="shared" si="36"/>
        <v>932.14338464945388</v>
      </c>
      <c r="Q204" s="22">
        <f t="shared" si="37"/>
        <v>624.5085768079698</v>
      </c>
      <c r="S204" s="5">
        <f t="shared" si="27"/>
        <v>9.9</v>
      </c>
      <c r="T204" s="105">
        <f t="shared" si="41"/>
        <v>624.5085768079698</v>
      </c>
      <c r="U204" s="105">
        <f t="shared" si="28"/>
        <v>1</v>
      </c>
      <c r="W204" s="120">
        <f t="shared" si="29"/>
        <v>47.935211374296365</v>
      </c>
      <c r="Z204" s="26">
        <f t="shared" si="30"/>
        <v>12.728803967663085</v>
      </c>
      <c r="AA204" s="26">
        <f t="shared" si="38"/>
        <v>77.271196032336917</v>
      </c>
      <c r="AB204">
        <v>9.9</v>
      </c>
      <c r="AC204" s="105">
        <f t="shared" si="39"/>
        <v>909.23493439938625</v>
      </c>
      <c r="AD204" s="105">
        <f t="shared" si="31"/>
        <v>624.5085768079698</v>
      </c>
      <c r="AF204" s="105">
        <f t="shared" si="32"/>
        <v>909.23493439938625</v>
      </c>
      <c r="AG204" s="105">
        <f t="shared" si="40"/>
        <v>909.23493439938625</v>
      </c>
      <c r="AI204" s="172"/>
    </row>
    <row r="205" spans="2:35" x14ac:dyDescent="0.25">
      <c r="B205" s="104">
        <v>10</v>
      </c>
      <c r="C205" s="36">
        <f t="shared" si="33"/>
        <v>-30</v>
      </c>
      <c r="E205" s="40">
        <f t="shared" si="22"/>
        <v>0.6779748723025949</v>
      </c>
      <c r="F205" s="22">
        <f t="shared" si="34"/>
        <v>42.685594390664718</v>
      </c>
      <c r="H205" s="90">
        <f t="shared" si="23"/>
        <v>138.22938790813359</v>
      </c>
      <c r="I205" s="91">
        <f t="shared" si="24"/>
        <v>138.22938790813359</v>
      </c>
      <c r="K205">
        <v>0</v>
      </c>
      <c r="L205">
        <v>0</v>
      </c>
      <c r="M205" s="106">
        <f t="shared" si="25"/>
        <v>138.22938790813359</v>
      </c>
      <c r="N205" s="79">
        <f t="shared" si="26"/>
        <v>42.685594390664718</v>
      </c>
      <c r="O205" s="196">
        <f t="shared" si="35"/>
        <v>1.4747316063502336</v>
      </c>
      <c r="P205" s="196">
        <f t="shared" si="36"/>
        <v>935.64678756085789</v>
      </c>
      <c r="Q205" s="22">
        <f t="shared" si="37"/>
        <v>634.34501131690581</v>
      </c>
      <c r="S205" s="5">
        <f t="shared" si="27"/>
        <v>10</v>
      </c>
      <c r="T205" s="105">
        <f t="shared" si="41"/>
        <v>634.34501131690581</v>
      </c>
      <c r="U205" s="105">
        <f t="shared" si="28"/>
        <v>1</v>
      </c>
      <c r="V205" s="105">
        <f>SUM(T196:T205)/10</f>
        <v>585.37937183179042</v>
      </c>
      <c r="W205" s="120">
        <f t="shared" si="29"/>
        <v>47.314405609335282</v>
      </c>
      <c r="Z205" s="26">
        <f t="shared" si="30"/>
        <v>11.942707814081583</v>
      </c>
      <c r="AA205" s="26">
        <f t="shared" si="38"/>
        <v>78.057292185918413</v>
      </c>
      <c r="AB205">
        <v>10</v>
      </c>
      <c r="AC205" s="105">
        <f t="shared" si="39"/>
        <v>915.39472251619497</v>
      </c>
      <c r="AD205" s="105">
        <f t="shared" si="31"/>
        <v>634.34501131690581</v>
      </c>
      <c r="AF205" s="105">
        <f t="shared" si="32"/>
        <v>915.39472251619497</v>
      </c>
      <c r="AG205" s="105">
        <f t="shared" si="40"/>
        <v>915.39472251619497</v>
      </c>
      <c r="AI205" s="172"/>
    </row>
    <row r="206" spans="2:35" x14ac:dyDescent="0.25">
      <c r="B206" s="104">
        <v>10.1</v>
      </c>
      <c r="C206" s="36">
        <f t="shared" si="33"/>
        <v>-28.500000000000007</v>
      </c>
      <c r="E206" s="40">
        <f t="shared" si="22"/>
        <v>0.68562430586607426</v>
      </c>
      <c r="F206" s="22">
        <f t="shared" si="34"/>
        <v>43.284725065294055</v>
      </c>
      <c r="H206" s="90">
        <f t="shared" si="23"/>
        <v>140.06300957926908</v>
      </c>
      <c r="I206" s="91">
        <f t="shared" si="24"/>
        <v>140.06300957926908</v>
      </c>
      <c r="K206">
        <v>0</v>
      </c>
      <c r="L206">
        <v>0</v>
      </c>
      <c r="M206" s="106">
        <f t="shared" si="25"/>
        <v>140.06300957926908</v>
      </c>
      <c r="N206" s="79">
        <f t="shared" si="26"/>
        <v>43.284725065294055</v>
      </c>
      <c r="O206" s="196">
        <f t="shared" si="35"/>
        <v>1.4582833054820559</v>
      </c>
      <c r="P206" s="196">
        <f t="shared" si="36"/>
        <v>938.94255432359671</v>
      </c>
      <c r="Q206" s="22">
        <f t="shared" si="37"/>
        <v>643.76183705623475</v>
      </c>
      <c r="S206" s="5">
        <f t="shared" si="27"/>
        <v>10.1</v>
      </c>
      <c r="T206" s="105">
        <f t="shared" si="41"/>
        <v>643.76183705623475</v>
      </c>
      <c r="U206" s="105">
        <f t="shared" si="28"/>
        <v>1</v>
      </c>
      <c r="W206" s="120">
        <f t="shared" si="29"/>
        <v>46.715274934705945</v>
      </c>
      <c r="Z206" s="26">
        <f t="shared" si="30"/>
        <v>11.298869345188974</v>
      </c>
      <c r="AA206" s="26">
        <f t="shared" si="38"/>
        <v>78.701130654811024</v>
      </c>
      <c r="AB206">
        <v>10.1</v>
      </c>
      <c r="AC206" s="105">
        <f t="shared" si="39"/>
        <v>920.74446276329877</v>
      </c>
      <c r="AD206" s="105">
        <f t="shared" si="31"/>
        <v>643.76183705623475</v>
      </c>
      <c r="AF206" s="105">
        <f t="shared" si="32"/>
        <v>920.74446276329877</v>
      </c>
      <c r="AG206" s="105">
        <f t="shared" si="40"/>
        <v>920.74446276329877</v>
      </c>
      <c r="AI206" s="172"/>
    </row>
    <row r="207" spans="2:35" x14ac:dyDescent="0.25">
      <c r="B207" s="104">
        <v>10.199999999999999</v>
      </c>
      <c r="C207" s="36">
        <f t="shared" si="33"/>
        <v>-27.000000000000011</v>
      </c>
      <c r="E207" s="40">
        <f t="shared" si="22"/>
        <v>0.69291356600651866</v>
      </c>
      <c r="F207" s="22">
        <f t="shared" si="34"/>
        <v>43.861187688557514</v>
      </c>
      <c r="H207" s="90">
        <f t="shared" si="23"/>
        <v>141.9280931828618</v>
      </c>
      <c r="I207" s="91">
        <f t="shared" si="24"/>
        <v>141.9280931828618</v>
      </c>
      <c r="K207">
        <v>0</v>
      </c>
      <c r="L207">
        <v>0</v>
      </c>
      <c r="M207" s="106">
        <f t="shared" si="25"/>
        <v>141.9280931828618</v>
      </c>
      <c r="N207" s="79">
        <f t="shared" si="26"/>
        <v>43.861187688557514</v>
      </c>
      <c r="O207" s="196">
        <f t="shared" si="35"/>
        <v>1.4429473304119889</v>
      </c>
      <c r="P207" s="196">
        <f t="shared" si="36"/>
        <v>942.03675412335394</v>
      </c>
      <c r="Q207" s="22">
        <f t="shared" si="37"/>
        <v>652.75004660881916</v>
      </c>
      <c r="S207" s="5">
        <f t="shared" si="27"/>
        <v>10.199999999999999</v>
      </c>
      <c r="T207" s="105">
        <f t="shared" si="41"/>
        <v>652.75004660881916</v>
      </c>
      <c r="U207" s="105">
        <f t="shared" si="28"/>
        <v>1</v>
      </c>
      <c r="W207" s="120">
        <f t="shared" si="29"/>
        <v>46.138812311442486</v>
      </c>
      <c r="Z207" s="26">
        <f t="shared" si="30"/>
        <v>10.822713253265537</v>
      </c>
      <c r="AA207" s="26">
        <f t="shared" si="38"/>
        <v>79.177286746734467</v>
      </c>
      <c r="AB207">
        <v>10.199999999999999</v>
      </c>
      <c r="AC207" s="105">
        <f t="shared" si="39"/>
        <v>925.280644307594</v>
      </c>
      <c r="AD207" s="105">
        <f t="shared" si="31"/>
        <v>652.75004660881916</v>
      </c>
      <c r="AF207" s="105">
        <f t="shared" si="32"/>
        <v>925.280644307594</v>
      </c>
      <c r="AG207" s="105">
        <f t="shared" si="40"/>
        <v>925.280644307594</v>
      </c>
      <c r="AI207" s="172"/>
    </row>
    <row r="208" spans="2:35" x14ac:dyDescent="0.25">
      <c r="B208" s="104">
        <v>10.3</v>
      </c>
      <c r="C208" s="36">
        <f t="shared" si="33"/>
        <v>-25.499999999999989</v>
      </c>
      <c r="E208" s="40">
        <f t="shared" si="22"/>
        <v>0.69983765702913492</v>
      </c>
      <c r="F208" s="22">
        <f t="shared" si="34"/>
        <v>44.413980652376971</v>
      </c>
      <c r="H208" s="90">
        <f t="shared" si="23"/>
        <v>143.82465347018308</v>
      </c>
      <c r="I208" s="91">
        <f t="shared" si="24"/>
        <v>143.82465347018308</v>
      </c>
      <c r="K208">
        <v>0</v>
      </c>
      <c r="L208">
        <v>0</v>
      </c>
      <c r="M208" s="106">
        <f t="shared" si="25"/>
        <v>143.82465347018308</v>
      </c>
      <c r="N208" s="79">
        <f t="shared" si="26"/>
        <v>44.413980652376971</v>
      </c>
      <c r="O208" s="196">
        <f t="shared" si="35"/>
        <v>1.4286754529634871</v>
      </c>
      <c r="P208" s="196">
        <f t="shared" si="36"/>
        <v>944.93499090198497</v>
      </c>
      <c r="Q208" s="22">
        <f t="shared" si="37"/>
        <v>661.30109007769204</v>
      </c>
      <c r="S208" s="5">
        <f t="shared" si="27"/>
        <v>10.3</v>
      </c>
      <c r="T208" s="105">
        <f t="shared" si="41"/>
        <v>661.30109007769204</v>
      </c>
      <c r="U208" s="105">
        <f t="shared" si="28"/>
        <v>1</v>
      </c>
      <c r="W208" s="120">
        <f t="shared" si="29"/>
        <v>45.586019347623029</v>
      </c>
      <c r="Z208" s="26">
        <f t="shared" si="30"/>
        <v>10.537000834458508</v>
      </c>
      <c r="AA208" s="26">
        <f t="shared" si="38"/>
        <v>79.46299916554149</v>
      </c>
      <c r="AB208">
        <v>10.3</v>
      </c>
      <c r="AC208" s="105">
        <f t="shared" si="39"/>
        <v>929.00056851871705</v>
      </c>
      <c r="AD208" s="105">
        <f t="shared" si="31"/>
        <v>661.30109007769204</v>
      </c>
      <c r="AF208" s="105">
        <f t="shared" si="32"/>
        <v>929.00056851871705</v>
      </c>
      <c r="AG208" s="105">
        <f t="shared" si="40"/>
        <v>929.00056851871705</v>
      </c>
      <c r="AI208" s="172"/>
    </row>
    <row r="209" spans="2:35" x14ac:dyDescent="0.25">
      <c r="B209" s="104">
        <v>10.4</v>
      </c>
      <c r="C209" s="36">
        <f t="shared" si="33"/>
        <v>-23.999999999999993</v>
      </c>
      <c r="E209" s="40">
        <f t="shared" si="22"/>
        <v>0.70639183350780155</v>
      </c>
      <c r="F209" s="22">
        <f t="shared" si="34"/>
        <v>44.942098131892351</v>
      </c>
      <c r="H209" s="90">
        <f t="shared" si="23"/>
        <v>145.75255036178964</v>
      </c>
      <c r="I209" s="91">
        <f t="shared" si="24"/>
        <v>145.75255036178964</v>
      </c>
      <c r="K209">
        <v>0</v>
      </c>
      <c r="L209">
        <v>0</v>
      </c>
      <c r="M209" s="106">
        <f t="shared" si="25"/>
        <v>145.75255036178964</v>
      </c>
      <c r="N209" s="79">
        <f t="shared" si="26"/>
        <v>44.942098131892351</v>
      </c>
      <c r="O209" s="196">
        <f t="shared" si="35"/>
        <v>1.4154237643459073</v>
      </c>
      <c r="P209" s="196">
        <f t="shared" si="36"/>
        <v>947.64243190196487</v>
      </c>
      <c r="Q209" s="22">
        <f t="shared" si="37"/>
        <v>669.40687498102091</v>
      </c>
      <c r="S209" s="5">
        <f t="shared" si="27"/>
        <v>10.4</v>
      </c>
      <c r="T209" s="105">
        <f t="shared" si="41"/>
        <v>669.40687498102091</v>
      </c>
      <c r="U209" s="105">
        <f t="shared" si="28"/>
        <v>1</v>
      </c>
      <c r="W209" s="120">
        <f t="shared" si="29"/>
        <v>45.057901868107649</v>
      </c>
      <c r="Z209" s="26">
        <f t="shared" si="30"/>
        <v>10.457356122427642</v>
      </c>
      <c r="AA209" s="26">
        <f t="shared" si="38"/>
        <v>79.54264387757236</v>
      </c>
      <c r="AB209">
        <v>10.4</v>
      </c>
      <c r="AC209" s="105">
        <f t="shared" si="39"/>
        <v>931.90234579321725</v>
      </c>
      <c r="AD209" s="105">
        <f t="shared" si="31"/>
        <v>669.40687498102091</v>
      </c>
      <c r="AF209" s="105">
        <f t="shared" si="32"/>
        <v>931.90234579321725</v>
      </c>
      <c r="AG209" s="105">
        <f t="shared" si="40"/>
        <v>931.90234579321725</v>
      </c>
      <c r="AI209" s="172"/>
    </row>
    <row r="210" spans="2:35" x14ac:dyDescent="0.25">
      <c r="B210" s="104">
        <v>10.5</v>
      </c>
      <c r="C210" s="36">
        <f t="shared" si="33"/>
        <v>-22.5</v>
      </c>
      <c r="E210" s="40">
        <f t="shared" si="22"/>
        <v>0.71257160353734883</v>
      </c>
      <c r="F210" s="22">
        <f t="shared" si="34"/>
        <v>45.444535122097811</v>
      </c>
      <c r="H210" s="90">
        <f t="shared" si="23"/>
        <v>147.71147539617266</v>
      </c>
      <c r="I210" s="91">
        <f t="shared" si="24"/>
        <v>147.71147539617266</v>
      </c>
      <c r="K210">
        <v>0</v>
      </c>
      <c r="L210">
        <v>0</v>
      </c>
      <c r="M210" s="106">
        <f t="shared" si="25"/>
        <v>147.71147539617266</v>
      </c>
      <c r="N210" s="79">
        <f t="shared" si="26"/>
        <v>45.444535122097811</v>
      </c>
      <c r="O210" s="196">
        <f t="shared" si="35"/>
        <v>1.4031523271895947</v>
      </c>
      <c r="P210" s="196">
        <f t="shared" si="36"/>
        <v>950.16383340139123</v>
      </c>
      <c r="Q210" s="22">
        <f t="shared" si="37"/>
        <v>677.0597663900237</v>
      </c>
      <c r="S210" s="5">
        <f t="shared" si="27"/>
        <v>10.5</v>
      </c>
      <c r="T210" s="105">
        <f t="shared" si="41"/>
        <v>677.0597663900237</v>
      </c>
      <c r="U210" s="105">
        <f t="shared" si="28"/>
        <v>1</v>
      </c>
      <c r="W210" s="120">
        <f t="shared" si="29"/>
        <v>44.555464877902189</v>
      </c>
      <c r="Z210" s="26">
        <f t="shared" si="30"/>
        <v>10.58843089268986</v>
      </c>
      <c r="AA210" s="26">
        <f t="shared" si="38"/>
        <v>79.411569107310143</v>
      </c>
      <c r="AB210">
        <v>10.5</v>
      </c>
      <c r="AC210" s="105">
        <f t="shared" si="39"/>
        <v>933.98489249116653</v>
      </c>
      <c r="AD210" s="105">
        <f t="shared" si="31"/>
        <v>677.0597663900237</v>
      </c>
      <c r="AF210" s="105">
        <f t="shared" si="32"/>
        <v>933.98489249116653</v>
      </c>
      <c r="AG210" s="105">
        <f t="shared" si="40"/>
        <v>933.98489249116653</v>
      </c>
      <c r="AI210" s="172"/>
    </row>
    <row r="211" spans="2:35" x14ac:dyDescent="0.25">
      <c r="B211" s="104">
        <v>10.6</v>
      </c>
      <c r="C211" s="36">
        <f t="shared" si="33"/>
        <v>-21.000000000000007</v>
      </c>
      <c r="E211" s="40">
        <f t="shared" si="22"/>
        <v>0.71837273181208505</v>
      </c>
      <c r="F211" s="22">
        <f t="shared" si="34"/>
        <v>45.92029307699616</v>
      </c>
      <c r="H211" s="90">
        <f t="shared" si="23"/>
        <v>149.70093895483512</v>
      </c>
      <c r="I211" s="91">
        <f t="shared" si="24"/>
        <v>149.70093895483512</v>
      </c>
      <c r="K211">
        <v>0</v>
      </c>
      <c r="L211">
        <v>0</v>
      </c>
      <c r="M211" s="106">
        <f t="shared" si="25"/>
        <v>149.70093895483512</v>
      </c>
      <c r="N211" s="79">
        <f t="shared" si="26"/>
        <v>45.92029307699616</v>
      </c>
      <c r="O211" s="196">
        <f t="shared" si="35"/>
        <v>1.3918248677172123</v>
      </c>
      <c r="P211" s="196">
        <f t="shared" si="36"/>
        <v>952.50356390257025</v>
      </c>
      <c r="Q211" s="22">
        <f t="shared" si="37"/>
        <v>684.25258726143647</v>
      </c>
      <c r="S211" s="5">
        <f t="shared" si="27"/>
        <v>10.6</v>
      </c>
      <c r="T211" s="105">
        <f t="shared" si="41"/>
        <v>684.25258726143647</v>
      </c>
      <c r="U211" s="105">
        <f t="shared" si="28"/>
        <v>1</v>
      </c>
      <c r="W211" s="120">
        <f t="shared" si="29"/>
        <v>44.07970692300384</v>
      </c>
      <c r="Z211" s="26">
        <f t="shared" si="30"/>
        <v>10.922640554583245</v>
      </c>
      <c r="AA211" s="26">
        <f t="shared" si="38"/>
        <v>79.077359445416761</v>
      </c>
      <c r="AB211">
        <v>10.6</v>
      </c>
      <c r="AC211" s="105">
        <f t="shared" si="39"/>
        <v>935.24792794731206</v>
      </c>
      <c r="AD211" s="105">
        <f t="shared" si="31"/>
        <v>684.25258726143647</v>
      </c>
      <c r="AF211" s="105">
        <f t="shared" si="32"/>
        <v>935.24792794731206</v>
      </c>
      <c r="AG211" s="105">
        <f t="shared" si="40"/>
        <v>935.24792794731206</v>
      </c>
      <c r="AI211" s="172"/>
    </row>
    <row r="212" spans="2:35" x14ac:dyDescent="0.25">
      <c r="B212" s="104">
        <v>10.7</v>
      </c>
      <c r="C212" s="36">
        <f t="shared" si="33"/>
        <v>-19.500000000000011</v>
      </c>
      <c r="E212" s="40">
        <f t="shared" si="22"/>
        <v>0.72379124252846316</v>
      </c>
      <c r="F212" s="22">
        <f t="shared" si="34"/>
        <v>46.3683861306409</v>
      </c>
      <c r="H212" s="90">
        <f t="shared" si="23"/>
        <v>151.72025868158445</v>
      </c>
      <c r="I212" s="91">
        <f t="shared" si="24"/>
        <v>151.72025868158445</v>
      </c>
      <c r="K212">
        <v>0</v>
      </c>
      <c r="L212">
        <v>0</v>
      </c>
      <c r="M212" s="106">
        <f t="shared" si="25"/>
        <v>151.72025868158445</v>
      </c>
      <c r="N212" s="79">
        <f t="shared" si="26"/>
        <v>46.3683861306409</v>
      </c>
      <c r="O212" s="196">
        <f t="shared" si="35"/>
        <v>1.3814085034043886</v>
      </c>
      <c r="P212" s="196">
        <f t="shared" si="36"/>
        <v>954.66562500527914</v>
      </c>
      <c r="Q212" s="22">
        <f t="shared" si="37"/>
        <v>690.97861892178298</v>
      </c>
      <c r="S212" s="5">
        <f t="shared" si="27"/>
        <v>10.7</v>
      </c>
      <c r="T212" s="105">
        <f t="shared" si="41"/>
        <v>690.97861892178298</v>
      </c>
      <c r="U212" s="105">
        <f t="shared" si="28"/>
        <v>1</v>
      </c>
      <c r="W212" s="120">
        <f t="shared" si="29"/>
        <v>43.6316138693591</v>
      </c>
      <c r="Z212" s="26">
        <f t="shared" si="30"/>
        <v>11.442196276493553</v>
      </c>
      <c r="AA212" s="26">
        <f t="shared" si="38"/>
        <v>78.557803723506453</v>
      </c>
      <c r="AB212">
        <v>10.7</v>
      </c>
      <c r="AC212" s="105">
        <f t="shared" si="39"/>
        <v>935.69197152475544</v>
      </c>
      <c r="AD212" s="105">
        <f t="shared" si="31"/>
        <v>690.97861892178298</v>
      </c>
      <c r="AF212" s="105">
        <f t="shared" si="32"/>
        <v>935.69197152475544</v>
      </c>
      <c r="AG212" s="105">
        <f t="shared" si="40"/>
        <v>935.69197152475544</v>
      </c>
      <c r="AI212" s="172"/>
    </row>
    <row r="213" spans="2:35" x14ac:dyDescent="0.25">
      <c r="B213" s="104">
        <v>10.8</v>
      </c>
      <c r="C213" s="36">
        <f t="shared" si="33"/>
        <v>-17.999999999999989</v>
      </c>
      <c r="E213" s="40">
        <f t="shared" si="22"/>
        <v>0.72882342210989925</v>
      </c>
      <c r="F213" s="22">
        <f t="shared" si="34"/>
        <v>46.787847860171063</v>
      </c>
      <c r="H213" s="90">
        <f t="shared" si="23"/>
        <v>153.76854954807837</v>
      </c>
      <c r="I213" s="91">
        <f t="shared" si="24"/>
        <v>153.76854954807837</v>
      </c>
      <c r="K213">
        <v>0</v>
      </c>
      <c r="L213">
        <v>0</v>
      </c>
      <c r="M213" s="106">
        <f t="shared" si="25"/>
        <v>153.76854954807837</v>
      </c>
      <c r="N213" s="79">
        <f t="shared" si="26"/>
        <v>46.787847860171063</v>
      </c>
      <c r="O213" s="196">
        <f t="shared" si="35"/>
        <v>1.3718735021439594</v>
      </c>
      <c r="P213" s="196">
        <f t="shared" si="36"/>
        <v>956.65367016775986</v>
      </c>
      <c r="Q213" s="22">
        <f t="shared" si="37"/>
        <v>697.23160166566163</v>
      </c>
      <c r="S213" s="5">
        <f t="shared" si="27"/>
        <v>10.8</v>
      </c>
      <c r="T213" s="105">
        <f t="shared" si="41"/>
        <v>697.23160166566163</v>
      </c>
      <c r="U213" s="105">
        <f t="shared" si="28"/>
        <v>1</v>
      </c>
      <c r="W213" s="120">
        <f t="shared" si="29"/>
        <v>43.212152139828937</v>
      </c>
      <c r="Z213" s="26">
        <f t="shared" si="30"/>
        <v>12.123287511924135</v>
      </c>
      <c r="AA213" s="26">
        <f t="shared" si="38"/>
        <v>77.876712488075867</v>
      </c>
      <c r="AB213">
        <v>10.8</v>
      </c>
      <c r="AC213" s="105">
        <f t="shared" si="39"/>
        <v>935.31833968447063</v>
      </c>
      <c r="AD213" s="105">
        <f t="shared" si="31"/>
        <v>697.23160166566163</v>
      </c>
      <c r="AF213" s="105">
        <f t="shared" si="32"/>
        <v>935.31833968447063</v>
      </c>
      <c r="AG213" s="105">
        <f t="shared" si="40"/>
        <v>935.31833968447063</v>
      </c>
      <c r="AI213" s="172"/>
    </row>
    <row r="214" spans="2:35" x14ac:dyDescent="0.25">
      <c r="B214" s="104">
        <v>10.9</v>
      </c>
      <c r="C214" s="36">
        <f t="shared" si="33"/>
        <v>-16.499999999999993</v>
      </c>
      <c r="E214" s="40">
        <f t="shared" si="22"/>
        <v>0.73346582175187081</v>
      </c>
      <c r="F214" s="22">
        <f t="shared" si="34"/>
        <v>47.177738529620505</v>
      </c>
      <c r="H214" s="90">
        <f t="shared" si="23"/>
        <v>155.8447160383615</v>
      </c>
      <c r="I214" s="91">
        <f t="shared" si="24"/>
        <v>155.8447160383615</v>
      </c>
      <c r="K214">
        <v>0</v>
      </c>
      <c r="L214">
        <v>0</v>
      </c>
      <c r="M214" s="106">
        <f t="shared" si="25"/>
        <v>155.8447160383615</v>
      </c>
      <c r="N214" s="79">
        <f t="shared" si="26"/>
        <v>47.177738529620505</v>
      </c>
      <c r="O214" s="196">
        <f t="shared" si="35"/>
        <v>1.3631930694916679</v>
      </c>
      <c r="P214" s="196">
        <f t="shared" si="36"/>
        <v>958.47102153381638</v>
      </c>
      <c r="Q214" s="22">
        <f t="shared" si="37"/>
        <v>703.00573543465566</v>
      </c>
      <c r="S214" s="5">
        <f t="shared" si="27"/>
        <v>10.9</v>
      </c>
      <c r="T214" s="105">
        <f t="shared" si="41"/>
        <v>703.00573543465566</v>
      </c>
      <c r="U214" s="105">
        <f t="shared" si="28"/>
        <v>1</v>
      </c>
      <c r="W214" s="120">
        <f t="shared" si="29"/>
        <v>42.822261470379495</v>
      </c>
      <c r="Z214" s="26">
        <f t="shared" si="30"/>
        <v>12.940427506468289</v>
      </c>
      <c r="AA214" s="26">
        <f t="shared" si="38"/>
        <v>77.059572493531704</v>
      </c>
      <c r="AB214">
        <v>10.9</v>
      </c>
      <c r="AC214" s="105">
        <f t="shared" si="39"/>
        <v>934.12914304879394</v>
      </c>
      <c r="AD214" s="105">
        <f t="shared" si="31"/>
        <v>703.00573543465566</v>
      </c>
      <c r="AF214" s="105">
        <f t="shared" si="32"/>
        <v>934.12914304879394</v>
      </c>
      <c r="AG214" s="105">
        <f t="shared" si="40"/>
        <v>934.12914304879394</v>
      </c>
      <c r="AI214" s="172"/>
    </row>
    <row r="215" spans="2:35" x14ac:dyDescent="0.25">
      <c r="B215" s="104">
        <v>11</v>
      </c>
      <c r="C215" s="36">
        <f t="shared" si="33"/>
        <v>-15</v>
      </c>
      <c r="E215" s="40">
        <f t="shared" si="22"/>
        <v>0.73771525978555641</v>
      </c>
      <c r="F215" s="22">
        <f t="shared" si="34"/>
        <v>47.537152730569652</v>
      </c>
      <c r="H215" s="90">
        <f t="shared" si="23"/>
        <v>157.94744692807063</v>
      </c>
      <c r="I215" s="91">
        <f t="shared" si="24"/>
        <v>157.94744692807063</v>
      </c>
      <c r="K215">
        <v>0</v>
      </c>
      <c r="L215">
        <v>0</v>
      </c>
      <c r="M215" s="106">
        <f t="shared" si="25"/>
        <v>157.94744692807063</v>
      </c>
      <c r="N215" s="79">
        <f t="shared" si="26"/>
        <v>47.537152730569652</v>
      </c>
      <c r="O215" s="196">
        <f t="shared" si="35"/>
        <v>1.355343161053592</v>
      </c>
      <c r="P215" s="196">
        <f t="shared" si="36"/>
        <v>960.12068498257986</v>
      </c>
      <c r="Q215" s="22">
        <f t="shared" si="37"/>
        <v>708.29568054741026</v>
      </c>
      <c r="S215" s="5">
        <f t="shared" si="27"/>
        <v>11</v>
      </c>
      <c r="T215" s="105">
        <f t="shared" si="41"/>
        <v>708.29568054741026</v>
      </c>
      <c r="U215" s="105">
        <f t="shared" si="28"/>
        <v>1</v>
      </c>
      <c r="V215" s="105">
        <f>SUM(T206:T215)/10</f>
        <v>678.80438389447374</v>
      </c>
      <c r="W215" s="120">
        <f t="shared" si="29"/>
        <v>42.462847269430348</v>
      </c>
      <c r="Z215" s="26">
        <f t="shared" si="30"/>
        <v>13.869584011076865</v>
      </c>
      <c r="AA215" s="26">
        <f t="shared" si="38"/>
        <v>76.130415988923133</v>
      </c>
      <c r="AB215">
        <v>11</v>
      </c>
      <c r="AC215" s="105">
        <f t="shared" si="39"/>
        <v>932.12728344148763</v>
      </c>
      <c r="AD215" s="105">
        <f t="shared" si="31"/>
        <v>708.29568054741026</v>
      </c>
      <c r="AF215" s="105">
        <f t="shared" si="32"/>
        <v>932.12728344148763</v>
      </c>
      <c r="AG215" s="105">
        <f t="shared" si="40"/>
        <v>932.12728344148763</v>
      </c>
      <c r="AI215" s="172"/>
    </row>
    <row r="216" spans="2:35" x14ac:dyDescent="0.25">
      <c r="B216" s="104">
        <v>11.1</v>
      </c>
      <c r="C216" s="36">
        <f t="shared" si="33"/>
        <v>-13.500000000000005</v>
      </c>
      <c r="E216" s="40">
        <f t="shared" si="22"/>
        <v>0.74156882385839185</v>
      </c>
      <c r="F216" s="22">
        <f t="shared" si="34"/>
        <v>47.865227312511195</v>
      </c>
      <c r="H216" s="90">
        <f t="shared" si="23"/>
        <v>160.07521311523914</v>
      </c>
      <c r="I216" s="91">
        <f t="shared" si="24"/>
        <v>160.07521311523914</v>
      </c>
      <c r="K216">
        <v>0</v>
      </c>
      <c r="L216">
        <v>0</v>
      </c>
      <c r="M216" s="106">
        <f t="shared" si="25"/>
        <v>160.07521311523914</v>
      </c>
      <c r="N216" s="79">
        <f t="shared" si="26"/>
        <v>47.865227312511195</v>
      </c>
      <c r="O216" s="196">
        <f t="shared" si="35"/>
        <v>1.3483023174904787</v>
      </c>
      <c r="P216" s="196">
        <f t="shared" si="36"/>
        <v>961.60536353815701</v>
      </c>
      <c r="Q216" s="22">
        <f t="shared" si="37"/>
        <v>713.0965584549125</v>
      </c>
      <c r="S216" s="5">
        <f t="shared" si="27"/>
        <v>11.1</v>
      </c>
      <c r="T216" s="105">
        <f t="shared" si="41"/>
        <v>713.0965584549125</v>
      </c>
      <c r="U216" s="105">
        <f t="shared" si="28"/>
        <v>1</v>
      </c>
      <c r="W216" s="120">
        <f t="shared" si="29"/>
        <v>42.134772687488805</v>
      </c>
      <c r="Z216" s="26">
        <f t="shared" si="30"/>
        <v>14.889793881560713</v>
      </c>
      <c r="AA216" s="26">
        <f t="shared" si="38"/>
        <v>75.110206118439294</v>
      </c>
      <c r="AB216">
        <v>11.1</v>
      </c>
      <c r="AC216" s="105">
        <f t="shared" si="39"/>
        <v>929.31645089110123</v>
      </c>
      <c r="AD216" s="105">
        <f t="shared" si="31"/>
        <v>713.0965584549125</v>
      </c>
      <c r="AF216" s="105">
        <f t="shared" si="32"/>
        <v>929.31645089110123</v>
      </c>
      <c r="AG216" s="105">
        <f t="shared" si="40"/>
        <v>929.31645089110123</v>
      </c>
      <c r="AI216" s="172"/>
    </row>
    <row r="217" spans="2:35" x14ac:dyDescent="0.25">
      <c r="B217" s="104">
        <v>11.2</v>
      </c>
      <c r="C217" s="36">
        <f t="shared" si="33"/>
        <v>-12.000000000000011</v>
      </c>
      <c r="E217" s="40">
        <f t="shared" si="22"/>
        <v>0.74502387293005168</v>
      </c>
      <c r="F217" s="22">
        <f t="shared" si="34"/>
        <v>48.16114947326696</v>
      </c>
      <c r="H217" s="90">
        <f t="shared" si="23"/>
        <v>162.22626891607891</v>
      </c>
      <c r="I217" s="91">
        <f t="shared" si="24"/>
        <v>162.22626891607891</v>
      </c>
      <c r="K217">
        <v>0</v>
      </c>
      <c r="L217">
        <v>0</v>
      </c>
      <c r="M217" s="106">
        <f t="shared" si="25"/>
        <v>162.22626891607891</v>
      </c>
      <c r="N217" s="79">
        <f t="shared" si="26"/>
        <v>48.16114947326696</v>
      </c>
      <c r="O217" s="196">
        <f t="shared" si="35"/>
        <v>1.3420515199727223</v>
      </c>
      <c r="P217" s="196">
        <f t="shared" si="36"/>
        <v>962.92746925913048</v>
      </c>
      <c r="Q217" s="22">
        <f t="shared" si="37"/>
        <v>717.40395249817061</v>
      </c>
      <c r="S217" s="5">
        <f t="shared" si="27"/>
        <v>11.2</v>
      </c>
      <c r="T217" s="105">
        <f t="shared" si="41"/>
        <v>717.40395249817061</v>
      </c>
      <c r="U217" s="105">
        <f t="shared" si="28"/>
        <v>1</v>
      </c>
      <c r="W217" s="120">
        <f t="shared" si="29"/>
        <v>41.83885052673304</v>
      </c>
      <c r="Z217" s="26">
        <f t="shared" si="30"/>
        <v>15.98362280494219</v>
      </c>
      <c r="AA217" s="26">
        <f t="shared" si="38"/>
        <v>74.016377195057814</v>
      </c>
      <c r="AB217">
        <v>11.2</v>
      </c>
      <c r="AC217" s="105">
        <f t="shared" si="39"/>
        <v>925.70112058822883</v>
      </c>
      <c r="AD217" s="105">
        <f t="shared" si="31"/>
        <v>717.40395249817061</v>
      </c>
      <c r="AF217" s="105">
        <f t="shared" si="32"/>
        <v>925.70112058822883</v>
      </c>
      <c r="AG217" s="105">
        <f t="shared" si="40"/>
        <v>925.70112058822883</v>
      </c>
      <c r="AI217" s="172"/>
    </row>
    <row r="218" spans="2:35" x14ac:dyDescent="0.25">
      <c r="B218" s="104">
        <v>11.3</v>
      </c>
      <c r="C218" s="36">
        <f t="shared" si="33"/>
        <v>-10.499999999999989</v>
      </c>
      <c r="E218" s="40">
        <f t="shared" si="22"/>
        <v>0.74807803908248549</v>
      </c>
      <c r="F218" s="22">
        <f t="shared" si="34"/>
        <v>48.424164859244286</v>
      </c>
      <c r="H218" s="90">
        <f t="shared" si="23"/>
        <v>164.39865716882954</v>
      </c>
      <c r="I218" s="91">
        <f t="shared" si="24"/>
        <v>164.39865716882954</v>
      </c>
      <c r="K218">
        <v>0</v>
      </c>
      <c r="L218">
        <v>0</v>
      </c>
      <c r="M218" s="106">
        <f t="shared" si="25"/>
        <v>164.39865716882954</v>
      </c>
      <c r="N218" s="79">
        <f t="shared" si="26"/>
        <v>48.424164859244286</v>
      </c>
      <c r="O218" s="196">
        <f t="shared" si="35"/>
        <v>1.3365740642313491</v>
      </c>
      <c r="P218" s="196">
        <f t="shared" si="36"/>
        <v>964.08913371243341</v>
      </c>
      <c r="Q218" s="22">
        <f t="shared" si="37"/>
        <v>721.21390864832938</v>
      </c>
      <c r="S218" s="5">
        <f t="shared" si="27"/>
        <v>11.3</v>
      </c>
      <c r="T218" s="105">
        <f t="shared" si="41"/>
        <v>721.21390864832938</v>
      </c>
      <c r="U218" s="105">
        <f t="shared" si="28"/>
        <v>1</v>
      </c>
      <c r="W218" s="120">
        <f t="shared" si="29"/>
        <v>41.575835140755714</v>
      </c>
      <c r="Z218" s="26">
        <f t="shared" si="30"/>
        <v>17.13697047946847</v>
      </c>
      <c r="AA218" s="26">
        <f t="shared" si="38"/>
        <v>72.863029520531526</v>
      </c>
      <c r="AB218">
        <v>11.3</v>
      </c>
      <c r="AC218" s="105">
        <f t="shared" si="39"/>
        <v>921.28654979091152</v>
      </c>
      <c r="AD218" s="105">
        <f t="shared" si="31"/>
        <v>721.21390864832938</v>
      </c>
      <c r="AF218" s="105">
        <f t="shared" si="32"/>
        <v>921.28654979091152</v>
      </c>
      <c r="AG218" s="105">
        <f t="shared" si="40"/>
        <v>921.28654979091152</v>
      </c>
      <c r="AI218" s="172"/>
    </row>
    <row r="219" spans="2:35" x14ac:dyDescent="0.25">
      <c r="B219" s="104">
        <v>11.4</v>
      </c>
      <c r="C219" s="36">
        <f t="shared" si="33"/>
        <v>-8.9999999999999947</v>
      </c>
      <c r="E219" s="40">
        <f t="shared" si="22"/>
        <v>0.7507292291427714</v>
      </c>
      <c r="F219" s="22">
        <f t="shared" si="34"/>
        <v>48.653585508199797</v>
      </c>
      <c r="H219" s="90">
        <f t="shared" si="23"/>
        <v>166.59021839155784</v>
      </c>
      <c r="I219" s="91">
        <f t="shared" si="24"/>
        <v>166.59021839155784</v>
      </c>
      <c r="K219">
        <v>0</v>
      </c>
      <c r="L219">
        <v>0</v>
      </c>
      <c r="M219" s="106">
        <f t="shared" si="25"/>
        <v>166.59021839155784</v>
      </c>
      <c r="N219" s="79">
        <f t="shared" si="26"/>
        <v>48.653585508199797</v>
      </c>
      <c r="O219" s="196">
        <f t="shared" si="35"/>
        <v>1.3318554516228218</v>
      </c>
      <c r="P219" s="196">
        <f t="shared" si="36"/>
        <v>965.09221712221745</v>
      </c>
      <c r="Q219" s="22">
        <f t="shared" si="37"/>
        <v>724.52293621185049</v>
      </c>
      <c r="S219" s="5">
        <f t="shared" si="27"/>
        <v>11.4</v>
      </c>
      <c r="T219" s="105">
        <f t="shared" si="41"/>
        <v>724.52293621185049</v>
      </c>
      <c r="U219" s="105">
        <f t="shared" si="28"/>
        <v>1</v>
      </c>
      <c r="W219" s="120">
        <f t="shared" si="29"/>
        <v>41.346414491800203</v>
      </c>
      <c r="Z219" s="26">
        <f t="shared" si="30"/>
        <v>18.3386009538733</v>
      </c>
      <c r="AA219" s="26">
        <f t="shared" si="38"/>
        <v>71.661399046126704</v>
      </c>
      <c r="AB219">
        <v>11.4</v>
      </c>
      <c r="AC219" s="105">
        <f t="shared" si="39"/>
        <v>916.07877467594665</v>
      </c>
      <c r="AD219" s="105">
        <f t="shared" si="31"/>
        <v>724.52293621185049</v>
      </c>
      <c r="AF219" s="105">
        <f t="shared" si="32"/>
        <v>916.07877467594665</v>
      </c>
      <c r="AG219" s="105">
        <f t="shared" si="40"/>
        <v>916.07877467594665</v>
      </c>
      <c r="AI219" s="172"/>
    </row>
    <row r="220" spans="2:35" x14ac:dyDescent="0.25">
      <c r="B220" s="104">
        <v>11.5</v>
      </c>
      <c r="C220" s="36">
        <f t="shared" si="33"/>
        <v>-7.5</v>
      </c>
      <c r="E220" s="40">
        <f t="shared" si="22"/>
        <v>0.7529756261176721</v>
      </c>
      <c r="F220" s="22">
        <f t="shared" si="34"/>
        <v>48.848797454935628</v>
      </c>
      <c r="H220" s="90">
        <f t="shared" si="23"/>
        <v>168.79860411755831</v>
      </c>
      <c r="I220" s="91">
        <f t="shared" si="24"/>
        <v>168.79860411755831</v>
      </c>
      <c r="K220">
        <v>0</v>
      </c>
      <c r="L220">
        <v>0</v>
      </c>
      <c r="M220" s="106">
        <f t="shared" si="25"/>
        <v>168.79860411755831</v>
      </c>
      <c r="N220" s="79">
        <f t="shared" si="26"/>
        <v>48.848797454935628</v>
      </c>
      <c r="O220" s="196">
        <f t="shared" si="35"/>
        <v>1.3278832958653661</v>
      </c>
      <c r="P220" s="196">
        <f t="shared" si="36"/>
        <v>965.9383162717246</v>
      </c>
      <c r="Q220" s="22">
        <f t="shared" si="37"/>
        <v>727.32800848575187</v>
      </c>
      <c r="S220" s="5">
        <f t="shared" si="27"/>
        <v>11.5</v>
      </c>
      <c r="T220" s="105">
        <f t="shared" si="41"/>
        <v>727.32800848575187</v>
      </c>
      <c r="U220" s="105">
        <f t="shared" si="28"/>
        <v>1</v>
      </c>
      <c r="W220" s="120">
        <f t="shared" si="29"/>
        <v>41.151202545064372</v>
      </c>
      <c r="Z220" s="26">
        <f t="shared" si="30"/>
        <v>19.579616519376511</v>
      </c>
      <c r="AA220" s="26">
        <f t="shared" si="38"/>
        <v>70.420383480623485</v>
      </c>
      <c r="AB220">
        <v>11.5</v>
      </c>
      <c r="AC220" s="105">
        <f t="shared" si="39"/>
        <v>910.08460713723809</v>
      </c>
      <c r="AD220" s="105">
        <f t="shared" si="31"/>
        <v>727.32800848575187</v>
      </c>
      <c r="AF220" s="105">
        <f t="shared" si="32"/>
        <v>910.08460713723809</v>
      </c>
      <c r="AG220" s="105">
        <f t="shared" si="40"/>
        <v>910.08460713723809</v>
      </c>
      <c r="AI220" s="172"/>
    </row>
    <row r="221" spans="2:35" x14ac:dyDescent="0.25">
      <c r="B221" s="104">
        <v>11.6</v>
      </c>
      <c r="C221" s="36">
        <f t="shared" si="33"/>
        <v>-6.0000000000000053</v>
      </c>
      <c r="E221" s="40">
        <f t="shared" si="22"/>
        <v>0.75481569043891095</v>
      </c>
      <c r="F221" s="22">
        <f t="shared" si="34"/>
        <v>49.00926781432802</v>
      </c>
      <c r="H221" s="90">
        <f t="shared" si="23"/>
        <v>171.02129438893235</v>
      </c>
      <c r="I221" s="91">
        <f t="shared" si="24"/>
        <v>171.02129438893235</v>
      </c>
      <c r="K221">
        <v>0</v>
      </c>
      <c r="L221">
        <v>0</v>
      </c>
      <c r="M221" s="106">
        <f t="shared" si="25"/>
        <v>171.02129438893235</v>
      </c>
      <c r="N221" s="79">
        <f t="shared" si="26"/>
        <v>49.00926781432802</v>
      </c>
      <c r="O221" s="196">
        <f t="shared" si="35"/>
        <v>1.3246472443173949</v>
      </c>
      <c r="P221" s="196">
        <f t="shared" si="36"/>
        <v>966.62877122467489</v>
      </c>
      <c r="Q221" s="22">
        <f t="shared" si="37"/>
        <v>729.62656335006909</v>
      </c>
      <c r="S221" s="5">
        <f t="shared" si="27"/>
        <v>11.6</v>
      </c>
      <c r="T221" s="105">
        <f t="shared" si="41"/>
        <v>729.62656335006909</v>
      </c>
      <c r="U221" s="105">
        <f t="shared" si="28"/>
        <v>1</v>
      </c>
      <c r="W221" s="120">
        <f t="shared" si="29"/>
        <v>40.99073218567198</v>
      </c>
      <c r="Z221" s="26">
        <f t="shared" si="30"/>
        <v>20.852976024967685</v>
      </c>
      <c r="AA221" s="26">
        <f t="shared" si="38"/>
        <v>69.147023975032312</v>
      </c>
      <c r="AB221">
        <v>11.6</v>
      </c>
      <c r="AC221" s="105">
        <f t="shared" si="39"/>
        <v>903.3116315356416</v>
      </c>
      <c r="AD221" s="105">
        <f t="shared" si="31"/>
        <v>729.62656335006909</v>
      </c>
      <c r="AF221" s="105">
        <f t="shared" si="32"/>
        <v>903.3116315356416</v>
      </c>
      <c r="AG221" s="105">
        <f t="shared" si="40"/>
        <v>903.3116315356416</v>
      </c>
      <c r="AI221" s="172"/>
    </row>
    <row r="222" spans="2:35" x14ac:dyDescent="0.25">
      <c r="B222" s="104">
        <v>11.7</v>
      </c>
      <c r="C222" s="36">
        <f t="shared" si="33"/>
        <v>-4.5000000000000107</v>
      </c>
      <c r="E222" s="40">
        <f t="shared" si="22"/>
        <v>0.7562481610183156</v>
      </c>
      <c r="F222" s="22">
        <f t="shared" si="34"/>
        <v>49.134551157368911</v>
      </c>
      <c r="H222" s="90">
        <f t="shared" si="23"/>
        <v>173.25561923154629</v>
      </c>
      <c r="I222" s="91">
        <f t="shared" si="24"/>
        <v>173.25561923154629</v>
      </c>
      <c r="K222">
        <v>0</v>
      </c>
      <c r="L222">
        <v>0</v>
      </c>
      <c r="M222" s="106">
        <f t="shared" si="25"/>
        <v>173.25561923154629</v>
      </c>
      <c r="N222" s="79">
        <f t="shared" si="26"/>
        <v>49.134551157368911</v>
      </c>
      <c r="O222" s="196">
        <f t="shared" si="35"/>
        <v>1.3221389128592245</v>
      </c>
      <c r="P222" s="196">
        <f t="shared" si="36"/>
        <v>967.16467092210416</v>
      </c>
      <c r="Q222" s="22">
        <f t="shared" si="37"/>
        <v>731.41650378672568</v>
      </c>
      <c r="S222" s="5">
        <f t="shared" si="27"/>
        <v>11.7</v>
      </c>
      <c r="T222" s="105">
        <f t="shared" si="41"/>
        <v>731.41650378672568</v>
      </c>
      <c r="U222" s="105">
        <f t="shared" si="28"/>
        <v>1</v>
      </c>
      <c r="W222" s="120">
        <f t="shared" si="29"/>
        <v>40.865448842631089</v>
      </c>
      <c r="Z222" s="26">
        <f t="shared" si="30"/>
        <v>22.153091781717777</v>
      </c>
      <c r="AA222" s="26">
        <f t="shared" si="38"/>
        <v>67.846908218282223</v>
      </c>
      <c r="AB222">
        <v>11.7</v>
      </c>
      <c r="AC222" s="105">
        <f t="shared" si="39"/>
        <v>895.76820140801931</v>
      </c>
      <c r="AD222" s="105">
        <f t="shared" si="31"/>
        <v>731.41650378672568</v>
      </c>
      <c r="AF222" s="105">
        <f t="shared" si="32"/>
        <v>895.76820140801931</v>
      </c>
      <c r="AG222" s="105">
        <f t="shared" si="40"/>
        <v>895.76820140801931</v>
      </c>
      <c r="AI222" s="172"/>
    </row>
    <row r="223" spans="2:35" x14ac:dyDescent="0.25">
      <c r="B223" s="104">
        <v>11.8</v>
      </c>
      <c r="C223" s="36">
        <f t="shared" si="33"/>
        <v>-2.9999999999999893</v>
      </c>
      <c r="E223" s="40">
        <f t="shared" si="22"/>
        <v>0.75727205611210413</v>
      </c>
      <c r="F223" s="22">
        <f t="shared" si="34"/>
        <v>49.224295005192531</v>
      </c>
      <c r="H223" s="90">
        <f t="shared" si="23"/>
        <v>175.49878377139513</v>
      </c>
      <c r="I223" s="91">
        <f t="shared" si="24"/>
        <v>175.49878377139513</v>
      </c>
      <c r="K223">
        <v>0</v>
      </c>
      <c r="L223">
        <v>0</v>
      </c>
      <c r="M223" s="106">
        <f t="shared" si="25"/>
        <v>175.49878377139513</v>
      </c>
      <c r="N223" s="79">
        <f t="shared" si="26"/>
        <v>49.224295005192531</v>
      </c>
      <c r="O223" s="196">
        <f t="shared" si="35"/>
        <v>1.3203518336117472</v>
      </c>
      <c r="P223" s="196">
        <f t="shared" si="36"/>
        <v>967.54685770077515</v>
      </c>
      <c r="Q223" s="22">
        <f t="shared" si="37"/>
        <v>732.69619831587147</v>
      </c>
      <c r="S223" s="5">
        <f t="shared" si="27"/>
        <v>11.8</v>
      </c>
      <c r="T223" s="105">
        <f t="shared" si="41"/>
        <v>732.69619831587147</v>
      </c>
      <c r="U223" s="105">
        <f t="shared" si="28"/>
        <v>1</v>
      </c>
      <c r="W223" s="120">
        <f t="shared" si="29"/>
        <v>40.775704994807469</v>
      </c>
      <c r="Z223" s="26">
        <f t="shared" si="30"/>
        <v>23.47550741558538</v>
      </c>
      <c r="AA223" s="26">
        <f t="shared" si="38"/>
        <v>66.524492584414617</v>
      </c>
      <c r="AB223">
        <v>11.8</v>
      </c>
      <c r="AC223" s="105">
        <f t="shared" si="39"/>
        <v>887.46343614650266</v>
      </c>
      <c r="AD223" s="105">
        <f t="shared" si="31"/>
        <v>732.69619831587147</v>
      </c>
      <c r="AF223" s="105">
        <f t="shared" si="32"/>
        <v>887.46343614650266</v>
      </c>
      <c r="AG223" s="105">
        <f t="shared" si="40"/>
        <v>887.46343614650266</v>
      </c>
      <c r="AI223" s="172"/>
    </row>
    <row r="224" spans="2:35" x14ac:dyDescent="0.25">
      <c r="B224" s="104">
        <v>11.9</v>
      </c>
      <c r="C224" s="36">
        <f t="shared" si="33"/>
        <v>-1.4999999999999947</v>
      </c>
      <c r="E224" s="40">
        <f t="shared" si="22"/>
        <v>0.75788667399372422</v>
      </c>
      <c r="F224" s="22">
        <f t="shared" si="34"/>
        <v>49.278244283570032</v>
      </c>
      <c r="H224" s="90">
        <f t="shared" si="23"/>
        <v>177.74789649345087</v>
      </c>
      <c r="I224" s="91">
        <f t="shared" si="24"/>
        <v>177.74789649345087</v>
      </c>
      <c r="K224">
        <v>0</v>
      </c>
      <c r="L224">
        <v>0</v>
      </c>
      <c r="M224" s="106">
        <f t="shared" si="25"/>
        <v>177.74789649345087</v>
      </c>
      <c r="N224" s="79">
        <f t="shared" si="26"/>
        <v>49.278244283570032</v>
      </c>
      <c r="O224" s="196">
        <f t="shared" si="35"/>
        <v>1.3192814148836132</v>
      </c>
      <c r="P224" s="196">
        <f t="shared" si="36"/>
        <v>967.77593077009431</v>
      </c>
      <c r="Q224" s="22">
        <f t="shared" si="37"/>
        <v>733.46448134252739</v>
      </c>
      <c r="S224" s="5">
        <f t="shared" si="27"/>
        <v>11.9</v>
      </c>
      <c r="T224" s="105">
        <f t="shared" si="41"/>
        <v>733.46448134252739</v>
      </c>
      <c r="U224" s="105">
        <f t="shared" si="28"/>
        <v>1</v>
      </c>
      <c r="W224" s="120">
        <f t="shared" si="29"/>
        <v>40.721755716429968</v>
      </c>
      <c r="Z224" s="26">
        <f t="shared" si="30"/>
        <v>24.816646566431157</v>
      </c>
      <c r="AA224" s="26">
        <f t="shared" si="38"/>
        <v>65.18335343356884</v>
      </c>
      <c r="AB224">
        <v>11.9</v>
      </c>
      <c r="AC224" s="105">
        <f t="shared" si="39"/>
        <v>878.40721766227614</v>
      </c>
      <c r="AD224" s="105">
        <f t="shared" si="31"/>
        <v>733.46448134252739</v>
      </c>
      <c r="AF224" s="105">
        <f t="shared" si="32"/>
        <v>878.40721766227614</v>
      </c>
      <c r="AG224" s="105">
        <f t="shared" si="40"/>
        <v>878.40721766227614</v>
      </c>
      <c r="AI224" s="172"/>
    </row>
    <row r="225" spans="2:35" x14ac:dyDescent="0.25">
      <c r="B225" s="23">
        <v>11.99999</v>
      </c>
      <c r="C225" s="36">
        <f t="shared" si="33"/>
        <v>-1.4999999999432134E-4</v>
      </c>
      <c r="E225" s="40">
        <f t="shared" si="22"/>
        <v>0.75809159343273125</v>
      </c>
      <c r="F225" s="22">
        <f t="shared" si="34"/>
        <v>49.296244605542483</v>
      </c>
      <c r="H225" s="90">
        <f t="shared" si="23"/>
        <v>179.99977473315417</v>
      </c>
      <c r="I225" s="91">
        <f t="shared" si="24"/>
        <v>179.99977473315417</v>
      </c>
      <c r="K225">
        <v>0</v>
      </c>
      <c r="L225">
        <v>0</v>
      </c>
      <c r="M225" s="106">
        <f t="shared" si="25"/>
        <v>179.99977473315417</v>
      </c>
      <c r="N225" s="79">
        <f t="shared" si="26"/>
        <v>49.296244605542483</v>
      </c>
      <c r="O225" s="196">
        <f t="shared" si="35"/>
        <v>1.3189249128885203</v>
      </c>
      <c r="P225" s="196">
        <f t="shared" si="36"/>
        <v>967.85224867500278</v>
      </c>
      <c r="Q225" s="22">
        <f t="shared" si="37"/>
        <v>733.72065340548488</v>
      </c>
      <c r="S225" s="5">
        <f t="shared" si="27"/>
        <v>11.99999</v>
      </c>
      <c r="T225" s="105">
        <f t="shared" si="41"/>
        <v>733.72065340548488</v>
      </c>
      <c r="U225" s="105">
        <f t="shared" si="28"/>
        <v>1</v>
      </c>
      <c r="V225" s="105">
        <f>SUM(T216:T225)/10</f>
        <v>726.44897644996945</v>
      </c>
      <c r="W225" s="120">
        <f t="shared" si="29"/>
        <v>40.703755394457517</v>
      </c>
      <c r="Z225" s="26">
        <f t="shared" si="30"/>
        <v>26.173482771180648</v>
      </c>
      <c r="AA225" s="26">
        <f t="shared" si="38"/>
        <v>63.826517228819355</v>
      </c>
      <c r="AB225">
        <v>11.99999</v>
      </c>
      <c r="AC225" s="105">
        <f t="shared" si="39"/>
        <v>868.61120344745234</v>
      </c>
      <c r="AD225" s="105">
        <f t="shared" si="31"/>
        <v>733.72065340548488</v>
      </c>
      <c r="AF225" s="105">
        <f t="shared" si="32"/>
        <v>868.61120344745234</v>
      </c>
      <c r="AG225" s="105">
        <f t="shared" si="40"/>
        <v>868.61120344745234</v>
      </c>
      <c r="AI225" s="172"/>
    </row>
    <row r="226" spans="2:35" x14ac:dyDescent="0.25">
      <c r="B226" s="104">
        <v>12.1</v>
      </c>
      <c r="C226" s="36">
        <f t="shared" si="33"/>
        <v>1.4999999999999947</v>
      </c>
      <c r="E226" s="40">
        <f t="shared" si="22"/>
        <v>0.75788667399372422</v>
      </c>
      <c r="F226" s="22">
        <f t="shared" si="34"/>
        <v>49.278244283570032</v>
      </c>
      <c r="H226" s="90">
        <f t="shared" si="23"/>
        <v>177.74789649345087</v>
      </c>
      <c r="I226" s="91">
        <f t="shared" si="24"/>
        <v>182.25210350654913</v>
      </c>
      <c r="K226">
        <v>0</v>
      </c>
      <c r="L226">
        <v>0</v>
      </c>
      <c r="M226" s="106">
        <f t="shared" si="25"/>
        <v>182.25210350654913</v>
      </c>
      <c r="N226" s="79">
        <f t="shared" si="26"/>
        <v>49.278244283570032</v>
      </c>
      <c r="O226" s="196">
        <f t="shared" si="35"/>
        <v>1.3192814148836132</v>
      </c>
      <c r="P226" s="196">
        <f t="shared" si="36"/>
        <v>967.77593077009431</v>
      </c>
      <c r="Q226" s="22">
        <f t="shared" si="37"/>
        <v>733.46448134252739</v>
      </c>
      <c r="S226" s="5">
        <f t="shared" si="27"/>
        <v>12.1</v>
      </c>
      <c r="T226" s="105">
        <f t="shared" si="41"/>
        <v>733.46448134252739</v>
      </c>
      <c r="U226" s="105">
        <f t="shared" si="28"/>
        <v>1</v>
      </c>
      <c r="W226" s="120">
        <f t="shared" si="29"/>
        <v>40.721755716429968</v>
      </c>
      <c r="Z226" s="26">
        <f t="shared" si="30"/>
        <v>27.544072898730239</v>
      </c>
      <c r="AA226" s="26">
        <f t="shared" si="38"/>
        <v>62.455927101269765</v>
      </c>
      <c r="AB226">
        <v>12.1</v>
      </c>
      <c r="AC226" s="105">
        <f t="shared" si="39"/>
        <v>858.0837412850392</v>
      </c>
      <c r="AD226" s="105">
        <f t="shared" si="31"/>
        <v>733.46448134252739</v>
      </c>
      <c r="AF226" s="105">
        <f t="shared" si="32"/>
        <v>858.0837412850392</v>
      </c>
      <c r="AG226" s="105">
        <f t="shared" si="40"/>
        <v>858.0837412850392</v>
      </c>
      <c r="AI226" s="172"/>
    </row>
    <row r="227" spans="2:35" x14ac:dyDescent="0.25">
      <c r="B227" s="104">
        <v>12.2</v>
      </c>
      <c r="C227" s="36">
        <f t="shared" si="33"/>
        <v>2.9999999999999893</v>
      </c>
      <c r="E227" s="40">
        <f t="shared" si="22"/>
        <v>0.75727205611210413</v>
      </c>
      <c r="F227" s="22">
        <f t="shared" si="34"/>
        <v>49.224295005192531</v>
      </c>
      <c r="H227" s="90">
        <f t="shared" si="23"/>
        <v>175.49878377139513</v>
      </c>
      <c r="I227" s="91">
        <f t="shared" si="24"/>
        <v>184.50121622860487</v>
      </c>
      <c r="K227">
        <v>0</v>
      </c>
      <c r="L227">
        <v>0</v>
      </c>
      <c r="M227" s="106">
        <f t="shared" si="25"/>
        <v>184.50121622860487</v>
      </c>
      <c r="N227" s="79">
        <f t="shared" si="26"/>
        <v>49.224295005192531</v>
      </c>
      <c r="O227" s="196">
        <f t="shared" si="35"/>
        <v>1.3203518336117472</v>
      </c>
      <c r="P227" s="196">
        <f t="shared" si="36"/>
        <v>967.54685770077515</v>
      </c>
      <c r="Q227" s="22">
        <f t="shared" si="37"/>
        <v>732.69619831587147</v>
      </c>
      <c r="S227" s="5">
        <f t="shared" si="27"/>
        <v>12.2</v>
      </c>
      <c r="T227" s="105">
        <f t="shared" si="41"/>
        <v>732.69619831587147</v>
      </c>
      <c r="U227" s="105">
        <f t="shared" si="28"/>
        <v>1</v>
      </c>
      <c r="W227" s="120">
        <f t="shared" si="29"/>
        <v>40.775704994807469</v>
      </c>
      <c r="Z227" s="26">
        <f t="shared" si="30"/>
        <v>28.926079038543069</v>
      </c>
      <c r="AA227" s="26">
        <f t="shared" si="38"/>
        <v>61.073920961456935</v>
      </c>
      <c r="AB227">
        <v>12.2</v>
      </c>
      <c r="AC227" s="105">
        <f t="shared" si="39"/>
        <v>846.84002994563332</v>
      </c>
      <c r="AD227" s="105">
        <f t="shared" si="31"/>
        <v>732.69619831587147</v>
      </c>
      <c r="AF227" s="105">
        <f t="shared" si="32"/>
        <v>846.84002994563332</v>
      </c>
      <c r="AG227" s="105">
        <f t="shared" si="40"/>
        <v>846.84002994563332</v>
      </c>
      <c r="AI227" s="172"/>
    </row>
    <row r="228" spans="2:35" x14ac:dyDescent="0.25">
      <c r="B228" s="104">
        <v>12.3</v>
      </c>
      <c r="C228" s="36">
        <f t="shared" si="33"/>
        <v>4.5000000000000107</v>
      </c>
      <c r="E228" s="40">
        <f t="shared" si="22"/>
        <v>0.7562481610183156</v>
      </c>
      <c r="F228" s="22">
        <f t="shared" si="34"/>
        <v>49.134551157368911</v>
      </c>
      <c r="H228" s="90">
        <f t="shared" si="23"/>
        <v>173.25561923154629</v>
      </c>
      <c r="I228" s="91">
        <f t="shared" si="24"/>
        <v>186.74438076845371</v>
      </c>
      <c r="K228">
        <v>0</v>
      </c>
      <c r="L228">
        <v>0</v>
      </c>
      <c r="M228" s="106">
        <f t="shared" si="25"/>
        <v>186.74438076845371</v>
      </c>
      <c r="N228" s="79">
        <f t="shared" si="26"/>
        <v>49.134551157368911</v>
      </c>
      <c r="O228" s="196">
        <f t="shared" si="35"/>
        <v>1.3221389128592245</v>
      </c>
      <c r="P228" s="196">
        <f t="shared" si="36"/>
        <v>967.16467092210416</v>
      </c>
      <c r="Q228" s="22">
        <f t="shared" si="37"/>
        <v>731.41650378672568</v>
      </c>
      <c r="S228" s="5">
        <f t="shared" si="27"/>
        <v>12.3</v>
      </c>
      <c r="T228" s="105">
        <f t="shared" si="41"/>
        <v>731.41650378672568</v>
      </c>
      <c r="U228" s="105">
        <f t="shared" si="28"/>
        <v>1</v>
      </c>
      <c r="W228" s="120">
        <f t="shared" si="29"/>
        <v>40.865448842631089</v>
      </c>
      <c r="Z228" s="26">
        <f t="shared" si="30"/>
        <v>30.318044919969918</v>
      </c>
      <c r="AA228" s="26">
        <f t="shared" si="38"/>
        <v>59.681955080030079</v>
      </c>
      <c r="AB228">
        <v>12.3</v>
      </c>
      <c r="AC228" s="105">
        <f t="shared" si="39"/>
        <v>834.891952043228</v>
      </c>
      <c r="AD228" s="105">
        <f t="shared" si="31"/>
        <v>731.41650378672568</v>
      </c>
      <c r="AF228" s="105">
        <f t="shared" si="32"/>
        <v>834.891952043228</v>
      </c>
      <c r="AG228" s="105">
        <f t="shared" si="40"/>
        <v>834.891952043228</v>
      </c>
      <c r="AI228" s="172"/>
    </row>
    <row r="229" spans="2:35" x14ac:dyDescent="0.25">
      <c r="B229" s="104">
        <v>12.4</v>
      </c>
      <c r="C229" s="36">
        <f t="shared" si="33"/>
        <v>6.0000000000000053</v>
      </c>
      <c r="E229" s="40">
        <f t="shared" si="22"/>
        <v>0.75481569043891095</v>
      </c>
      <c r="F229" s="22">
        <f t="shared" si="34"/>
        <v>49.00926781432802</v>
      </c>
      <c r="H229" s="90">
        <f t="shared" si="23"/>
        <v>171.02129438893235</v>
      </c>
      <c r="I229" s="91">
        <f t="shared" si="24"/>
        <v>188.97870561106765</v>
      </c>
      <c r="K229">
        <v>0</v>
      </c>
      <c r="L229">
        <v>0</v>
      </c>
      <c r="M229" s="106">
        <f t="shared" si="25"/>
        <v>188.97870561106765</v>
      </c>
      <c r="N229" s="79">
        <f t="shared" si="26"/>
        <v>49.00926781432802</v>
      </c>
      <c r="O229" s="196">
        <f t="shared" si="35"/>
        <v>1.3246472443173949</v>
      </c>
      <c r="P229" s="196">
        <f t="shared" si="36"/>
        <v>966.62877122467489</v>
      </c>
      <c r="Q229" s="22">
        <f t="shared" si="37"/>
        <v>729.62656335006909</v>
      </c>
      <c r="S229" s="5">
        <f t="shared" si="27"/>
        <v>12.4</v>
      </c>
      <c r="T229" s="105">
        <f t="shared" si="41"/>
        <v>729.62656335006909</v>
      </c>
      <c r="U229" s="105">
        <f t="shared" si="28"/>
        <v>1</v>
      </c>
      <c r="W229" s="120">
        <f t="shared" si="29"/>
        <v>40.99073218567198</v>
      </c>
      <c r="Z229" s="26">
        <f t="shared" si="30"/>
        <v>31.718646119930348</v>
      </c>
      <c r="AA229" s="26">
        <f t="shared" si="38"/>
        <v>58.281353880069652</v>
      </c>
      <c r="AB229">
        <v>12.4</v>
      </c>
      <c r="AC229" s="105">
        <f t="shared" si="39"/>
        <v>822.25315293949473</v>
      </c>
      <c r="AD229" s="105">
        <f t="shared" si="31"/>
        <v>729.62656335006909</v>
      </c>
      <c r="AF229" s="105">
        <f t="shared" si="32"/>
        <v>822.25315293949473</v>
      </c>
      <c r="AG229" s="105">
        <f t="shared" si="40"/>
        <v>822.25315293949473</v>
      </c>
      <c r="AI229" s="172"/>
    </row>
    <row r="230" spans="2:35" x14ac:dyDescent="0.25">
      <c r="B230" s="104">
        <v>12.5</v>
      </c>
      <c r="C230" s="36">
        <f t="shared" si="33"/>
        <v>7.5</v>
      </c>
      <c r="E230" s="40">
        <f t="shared" si="22"/>
        <v>0.7529756261176721</v>
      </c>
      <c r="F230" s="22">
        <f t="shared" si="34"/>
        <v>48.848797454935628</v>
      </c>
      <c r="H230" s="90">
        <f t="shared" si="23"/>
        <v>168.79860411755831</v>
      </c>
      <c r="I230" s="91">
        <f t="shared" si="24"/>
        <v>191.20139588244169</v>
      </c>
      <c r="K230">
        <v>0</v>
      </c>
      <c r="L230">
        <v>0</v>
      </c>
      <c r="M230" s="106">
        <f t="shared" si="25"/>
        <v>191.20139588244169</v>
      </c>
      <c r="N230" s="79">
        <f t="shared" si="26"/>
        <v>48.848797454935628</v>
      </c>
      <c r="O230" s="196">
        <f t="shared" si="35"/>
        <v>1.3278832958653661</v>
      </c>
      <c r="P230" s="196">
        <f t="shared" si="36"/>
        <v>965.9383162717246</v>
      </c>
      <c r="Q230" s="22">
        <f t="shared" si="37"/>
        <v>727.32800848575187</v>
      </c>
      <c r="S230" s="5">
        <f t="shared" si="27"/>
        <v>12.5</v>
      </c>
      <c r="T230" s="105">
        <f t="shared" si="41"/>
        <v>727.32800848575187</v>
      </c>
      <c r="U230" s="105">
        <f t="shared" si="28"/>
        <v>1</v>
      </c>
      <c r="W230" s="120">
        <f t="shared" si="29"/>
        <v>41.151202545064372</v>
      </c>
      <c r="Z230" s="26">
        <f t="shared" si="30"/>
        <v>33.126773856718032</v>
      </c>
      <c r="AA230" s="26">
        <f t="shared" si="38"/>
        <v>56.873226143281968</v>
      </c>
      <c r="AB230">
        <v>12.5</v>
      </c>
      <c r="AC230" s="105">
        <f t="shared" si="39"/>
        <v>808.93802141991648</v>
      </c>
      <c r="AD230" s="105">
        <f t="shared" si="31"/>
        <v>727.32800848575187</v>
      </c>
      <c r="AF230" s="105">
        <f t="shared" si="32"/>
        <v>808.93802141991648</v>
      </c>
      <c r="AG230" s="105">
        <f t="shared" si="40"/>
        <v>808.93802141991648</v>
      </c>
      <c r="AI230" s="172"/>
    </row>
    <row r="231" spans="2:35" x14ac:dyDescent="0.25">
      <c r="B231" s="104">
        <v>12.6</v>
      </c>
      <c r="C231" s="36">
        <f t="shared" si="33"/>
        <v>8.9999999999999947</v>
      </c>
      <c r="E231" s="40">
        <f t="shared" si="22"/>
        <v>0.7507292291427714</v>
      </c>
      <c r="F231" s="22">
        <f t="shared" si="34"/>
        <v>48.653585508199797</v>
      </c>
      <c r="H231" s="90">
        <f t="shared" si="23"/>
        <v>166.59021839155784</v>
      </c>
      <c r="I231" s="91">
        <f t="shared" si="24"/>
        <v>193.40978160844216</v>
      </c>
      <c r="K231">
        <v>0</v>
      </c>
      <c r="L231">
        <v>0</v>
      </c>
      <c r="M231" s="106">
        <f t="shared" si="25"/>
        <v>193.40978160844216</v>
      </c>
      <c r="N231" s="79">
        <f t="shared" si="26"/>
        <v>48.653585508199797</v>
      </c>
      <c r="O231" s="196">
        <f t="shared" si="35"/>
        <v>1.3318554516228218</v>
      </c>
      <c r="P231" s="196">
        <f t="shared" si="36"/>
        <v>965.09221712221745</v>
      </c>
      <c r="Q231" s="22">
        <f t="shared" si="37"/>
        <v>724.52293621185049</v>
      </c>
      <c r="S231" s="5">
        <f t="shared" si="27"/>
        <v>12.6</v>
      </c>
      <c r="T231" s="105">
        <f t="shared" si="41"/>
        <v>724.52293621185049</v>
      </c>
      <c r="U231" s="105">
        <f t="shared" si="28"/>
        <v>1</v>
      </c>
      <c r="W231" s="120">
        <f t="shared" si="29"/>
        <v>41.346414491800203</v>
      </c>
      <c r="Z231" s="26">
        <f t="shared" si="30"/>
        <v>34.541493870689742</v>
      </c>
      <c r="AA231" s="26">
        <f t="shared" si="38"/>
        <v>55.458506129310258</v>
      </c>
      <c r="AB231">
        <v>12.6</v>
      </c>
      <c r="AC231" s="105">
        <f t="shared" si="39"/>
        <v>794.96168695523772</v>
      </c>
      <c r="AD231" s="105">
        <f t="shared" si="31"/>
        <v>724.52293621185049</v>
      </c>
      <c r="AF231" s="105">
        <f t="shared" si="32"/>
        <v>794.96168695523772</v>
      </c>
      <c r="AG231" s="105">
        <f t="shared" si="40"/>
        <v>794.96168695523772</v>
      </c>
      <c r="AI231" s="172"/>
    </row>
    <row r="232" spans="2:35" x14ac:dyDescent="0.25">
      <c r="B232" s="104">
        <v>12.7</v>
      </c>
      <c r="C232" s="36">
        <f t="shared" si="33"/>
        <v>10.499999999999989</v>
      </c>
      <c r="E232" s="40">
        <f t="shared" si="22"/>
        <v>0.74807803908248549</v>
      </c>
      <c r="F232" s="22">
        <f t="shared" si="34"/>
        <v>48.424164859244286</v>
      </c>
      <c r="H232" s="90">
        <f t="shared" si="23"/>
        <v>164.39865716882954</v>
      </c>
      <c r="I232" s="91">
        <f t="shared" si="24"/>
        <v>195.60134283117046</v>
      </c>
      <c r="K232">
        <v>0</v>
      </c>
      <c r="L232">
        <v>0</v>
      </c>
      <c r="M232" s="106">
        <f t="shared" si="25"/>
        <v>195.60134283117046</v>
      </c>
      <c r="N232" s="79">
        <f t="shared" si="26"/>
        <v>48.424164859244286</v>
      </c>
      <c r="O232" s="196">
        <f t="shared" si="35"/>
        <v>1.3365740642313491</v>
      </c>
      <c r="P232" s="196">
        <f t="shared" si="36"/>
        <v>964.08913371243341</v>
      </c>
      <c r="Q232" s="22">
        <f t="shared" si="37"/>
        <v>721.21390864832938</v>
      </c>
      <c r="S232" s="5">
        <f t="shared" si="27"/>
        <v>12.7</v>
      </c>
      <c r="T232" s="105">
        <f t="shared" si="41"/>
        <v>721.21390864832938</v>
      </c>
      <c r="U232" s="105">
        <f t="shared" si="28"/>
        <v>1</v>
      </c>
      <c r="W232" s="120">
        <f t="shared" si="29"/>
        <v>41.575835140755714</v>
      </c>
      <c r="Z232" s="26">
        <f t="shared" si="30"/>
        <v>35.962014083617518</v>
      </c>
      <c r="AA232" s="26">
        <f t="shared" si="38"/>
        <v>54.037985916382482</v>
      </c>
      <c r="AB232">
        <v>12.7</v>
      </c>
      <c r="AC232" s="105">
        <f t="shared" si="39"/>
        <v>780.34001719967023</v>
      </c>
      <c r="AD232" s="105">
        <f t="shared" si="31"/>
        <v>721.21390864832938</v>
      </c>
      <c r="AF232" s="105">
        <f t="shared" si="32"/>
        <v>780.34001719967023</v>
      </c>
      <c r="AG232" s="105">
        <f t="shared" si="40"/>
        <v>780.34001719967023</v>
      </c>
      <c r="AI232" s="172"/>
    </row>
    <row r="233" spans="2:35" x14ac:dyDescent="0.25">
      <c r="B233" s="104">
        <v>12.8</v>
      </c>
      <c r="C233" s="36">
        <f t="shared" si="33"/>
        <v>12.000000000000011</v>
      </c>
      <c r="E233" s="40">
        <f t="shared" ref="E233:E296" si="42">COS(RADIANS($N$38))*COS(RADIANS(C233))*COS(RADIANS($J$22))+SIN(RADIANS($N$38))*SIN(RADIANS($J$22))</f>
        <v>0.74502387293005168</v>
      </c>
      <c r="F233" s="22">
        <f t="shared" si="34"/>
        <v>48.16114947326696</v>
      </c>
      <c r="H233" s="90">
        <f t="shared" ref="H233:H296" si="43">DEGREES(ACOS((SIN(RADIANS($N$38))-SIN(RADIANS($J$22))*SIN(RADIANS(F233)))/(COS(RADIANS($J$22))*COS(RADIANS(F233)))))</f>
        <v>162.22626891607891</v>
      </c>
      <c r="I233" s="91">
        <f t="shared" ref="I233:I296" si="44">IF(C233&gt;0,360-H233,H233)</f>
        <v>197.77373108392109</v>
      </c>
      <c r="K233">
        <v>0</v>
      </c>
      <c r="L233">
        <v>0</v>
      </c>
      <c r="M233" s="106">
        <f t="shared" ref="M233:M296" si="45">IF(C233&gt;0,360-H233,H233)</f>
        <v>197.77373108392109</v>
      </c>
      <c r="N233" s="79">
        <f t="shared" ref="N233:N296" si="46">F233</f>
        <v>48.16114947326696</v>
      </c>
      <c r="O233" s="196">
        <f t="shared" si="35"/>
        <v>1.3420515199727223</v>
      </c>
      <c r="P233" s="196">
        <f t="shared" si="36"/>
        <v>962.92746925913048</v>
      </c>
      <c r="Q233" s="22">
        <f t="shared" si="37"/>
        <v>717.40395249817061</v>
      </c>
      <c r="S233" s="5">
        <f t="shared" ref="S233:S296" si="47">B233</f>
        <v>12.8</v>
      </c>
      <c r="T233" s="105">
        <f t="shared" si="41"/>
        <v>717.40395249817061</v>
      </c>
      <c r="U233" s="105">
        <f t="shared" ref="U233:U296" si="48">IF(T233&gt;0,1,"")</f>
        <v>1</v>
      </c>
      <c r="W233" s="120">
        <f t="shared" ref="W233:W296" si="49">IF(N233&gt;0,90-N233,"NO")</f>
        <v>41.83885052673304</v>
      </c>
      <c r="Z233" s="26">
        <f t="shared" ref="Z233:Z296" si="50">DEGREES(ACOS(-COS(RADIANS(N233))*SIN(RADIANS($C$47))*COS(RADIANS(I233-$C$45))+SIN(RADIANS(N233))*COS(RADIANS($C$47))))</f>
        <v>37.387658995859773</v>
      </c>
      <c r="AA233" s="26">
        <f t="shared" si="38"/>
        <v>52.612341004140227</v>
      </c>
      <c r="AB233">
        <v>12.8</v>
      </c>
      <c r="AC233" s="105">
        <f t="shared" si="39"/>
        <v>765.08961577890659</v>
      </c>
      <c r="AD233" s="105">
        <f t="shared" ref="AD233:AD296" si="51">IF(Q233&gt;0,Q233,0)</f>
        <v>717.40395249817061</v>
      </c>
      <c r="AF233" s="105">
        <f t="shared" ref="AF233:AF296" si="52">AC233</f>
        <v>765.08961577890659</v>
      </c>
      <c r="AG233" s="105">
        <f t="shared" si="40"/>
        <v>765.08961577890659</v>
      </c>
      <c r="AI233" s="172"/>
    </row>
    <row r="234" spans="2:35" x14ac:dyDescent="0.25">
      <c r="B234" s="104">
        <v>12.9</v>
      </c>
      <c r="C234" s="36">
        <f t="shared" ref="C234:C297" si="53" xml:space="preserve"> (B234-12)*15</f>
        <v>13.500000000000005</v>
      </c>
      <c r="E234" s="40">
        <f t="shared" si="42"/>
        <v>0.74156882385839185</v>
      </c>
      <c r="F234" s="22">
        <f t="shared" ref="F234:F297" si="54">DEGREES(ASIN(E234))</f>
        <v>47.865227312511195</v>
      </c>
      <c r="H234" s="90">
        <f t="shared" si="43"/>
        <v>160.07521311523914</v>
      </c>
      <c r="I234" s="91">
        <f t="shared" si="44"/>
        <v>199.92478688476086</v>
      </c>
      <c r="K234">
        <v>0</v>
      </c>
      <c r="L234">
        <v>0</v>
      </c>
      <c r="M234" s="106">
        <f t="shared" si="45"/>
        <v>199.92478688476086</v>
      </c>
      <c r="N234" s="79">
        <f t="shared" si="46"/>
        <v>47.865227312511195</v>
      </c>
      <c r="O234" s="196">
        <f t="shared" ref="O234:O297" si="55">1/SIN(RADIANS(F234+244/(165+47*324^1.1)))</f>
        <v>1.3483023174904787</v>
      </c>
      <c r="P234" s="196">
        <f t="shared" ref="P234:P297" si="56">1.1*1353*0.7^(O234^0.678)</f>
        <v>961.60536353815701</v>
      </c>
      <c r="Q234" s="22">
        <f t="shared" ref="Q234:Q297" si="57">SIN(RADIANS(N234))*P234</f>
        <v>713.0965584549125</v>
      </c>
      <c r="S234" s="5">
        <f t="shared" si="47"/>
        <v>12.9</v>
      </c>
      <c r="T234" s="105">
        <f t="shared" si="41"/>
        <v>713.0965584549125</v>
      </c>
      <c r="U234" s="105">
        <f t="shared" si="48"/>
        <v>1</v>
      </c>
      <c r="W234" s="120">
        <f t="shared" si="49"/>
        <v>42.134772687488805</v>
      </c>
      <c r="Z234" s="26">
        <f t="shared" si="50"/>
        <v>38.81784928486406</v>
      </c>
      <c r="AA234" s="26">
        <f t="shared" ref="AA234:AA297" si="58">90-Z234</f>
        <v>51.18215071513594</v>
      </c>
      <c r="AB234">
        <v>12.9</v>
      </c>
      <c r="AC234" s="105">
        <f t="shared" ref="AC234:AC297" si="59">IF(N234&gt;0,P234*SIN(RADIANS(AA234)),0)</f>
        <v>749.22782042732024</v>
      </c>
      <c r="AD234" s="105">
        <f t="shared" si="51"/>
        <v>713.0965584549125</v>
      </c>
      <c r="AF234" s="105">
        <f t="shared" si="52"/>
        <v>749.22782042732024</v>
      </c>
      <c r="AG234" s="105">
        <f t="shared" ref="AG234:AG297" si="60">IF(AF234&lt;0,0,AF234)</f>
        <v>749.22782042732024</v>
      </c>
      <c r="AI234" s="172"/>
    </row>
    <row r="235" spans="2:35" x14ac:dyDescent="0.25">
      <c r="B235" s="104">
        <v>13</v>
      </c>
      <c r="C235" s="36">
        <f t="shared" si="53"/>
        <v>15</v>
      </c>
      <c r="E235" s="40">
        <f t="shared" si="42"/>
        <v>0.73771525978555641</v>
      </c>
      <c r="F235" s="22">
        <f t="shared" si="54"/>
        <v>47.537152730569652</v>
      </c>
      <c r="H235" s="90">
        <f t="shared" si="43"/>
        <v>157.94744692807063</v>
      </c>
      <c r="I235" s="91">
        <f t="shared" si="44"/>
        <v>202.05255307192937</v>
      </c>
      <c r="K235">
        <v>0</v>
      </c>
      <c r="L235">
        <v>0</v>
      </c>
      <c r="M235" s="106">
        <f t="shared" si="45"/>
        <v>202.05255307192937</v>
      </c>
      <c r="N235" s="79">
        <f t="shared" si="46"/>
        <v>47.537152730569652</v>
      </c>
      <c r="O235" s="196">
        <f t="shared" si="55"/>
        <v>1.355343161053592</v>
      </c>
      <c r="P235" s="196">
        <f t="shared" si="56"/>
        <v>960.12068498257986</v>
      </c>
      <c r="Q235" s="22">
        <f t="shared" si="57"/>
        <v>708.29568054741026</v>
      </c>
      <c r="S235" s="5">
        <f t="shared" si="47"/>
        <v>13</v>
      </c>
      <c r="T235" s="105">
        <f t="shared" ref="T235:T298" si="61">IFERROR(Q235,0)</f>
        <v>708.29568054741026</v>
      </c>
      <c r="U235" s="105">
        <f t="shared" si="48"/>
        <v>1</v>
      </c>
      <c r="V235" s="105">
        <f>SUM(T226:T235)/10</f>
        <v>723.90647916416185</v>
      </c>
      <c r="W235" s="120">
        <f t="shared" si="49"/>
        <v>42.462847269430348</v>
      </c>
      <c r="Z235" s="26">
        <f t="shared" si="50"/>
        <v>40.252085443332312</v>
      </c>
      <c r="AA235" s="26">
        <f t="shared" si="58"/>
        <v>49.747914556667688</v>
      </c>
      <c r="AB235">
        <v>13</v>
      </c>
      <c r="AC235" s="105">
        <f t="shared" si="59"/>
        <v>732.77270154063251</v>
      </c>
      <c r="AD235" s="105">
        <f t="shared" si="51"/>
        <v>708.29568054741026</v>
      </c>
      <c r="AF235" s="105">
        <f t="shared" si="52"/>
        <v>732.77270154063251</v>
      </c>
      <c r="AG235" s="105">
        <f t="shared" si="60"/>
        <v>732.77270154063251</v>
      </c>
      <c r="AI235" s="172"/>
    </row>
    <row r="236" spans="2:35" x14ac:dyDescent="0.25">
      <c r="B236" s="104">
        <v>13.1</v>
      </c>
      <c r="C236" s="36">
        <f t="shared" si="53"/>
        <v>16.499999999999993</v>
      </c>
      <c r="E236" s="40">
        <f t="shared" si="42"/>
        <v>0.73346582175187081</v>
      </c>
      <c r="F236" s="22">
        <f t="shared" si="54"/>
        <v>47.177738529620505</v>
      </c>
      <c r="H236" s="90">
        <f t="shared" si="43"/>
        <v>155.8447160383615</v>
      </c>
      <c r="I236" s="91">
        <f t="shared" si="44"/>
        <v>204.1552839616385</v>
      </c>
      <c r="K236">
        <v>0</v>
      </c>
      <c r="L236">
        <v>0</v>
      </c>
      <c r="M236" s="106">
        <f t="shared" si="45"/>
        <v>204.1552839616385</v>
      </c>
      <c r="N236" s="79">
        <f t="shared" si="46"/>
        <v>47.177738529620505</v>
      </c>
      <c r="O236" s="196">
        <f t="shared" si="55"/>
        <v>1.3631930694916679</v>
      </c>
      <c r="P236" s="196">
        <f t="shared" si="56"/>
        <v>958.47102153381638</v>
      </c>
      <c r="Q236" s="22">
        <f t="shared" si="57"/>
        <v>703.00573543465566</v>
      </c>
      <c r="S236" s="5">
        <f t="shared" si="47"/>
        <v>13.1</v>
      </c>
      <c r="T236" s="105">
        <f t="shared" si="61"/>
        <v>703.00573543465566</v>
      </c>
      <c r="U236" s="105">
        <f t="shared" si="48"/>
        <v>1</v>
      </c>
      <c r="W236" s="120">
        <f t="shared" si="49"/>
        <v>42.822261470379495</v>
      </c>
      <c r="Z236" s="26">
        <f t="shared" si="50"/>
        <v>41.689934574318904</v>
      </c>
      <c r="AA236" s="26">
        <f t="shared" si="58"/>
        <v>48.310065425681096</v>
      </c>
      <c r="AB236">
        <v>13.1</v>
      </c>
      <c r="AC236" s="105">
        <f t="shared" si="59"/>
        <v>715.74306121810264</v>
      </c>
      <c r="AD236" s="105">
        <f t="shared" si="51"/>
        <v>703.00573543465566</v>
      </c>
      <c r="AF236" s="105">
        <f t="shared" si="52"/>
        <v>715.74306121810264</v>
      </c>
      <c r="AG236" s="105">
        <f t="shared" si="60"/>
        <v>715.74306121810264</v>
      </c>
      <c r="AI236" s="172"/>
    </row>
    <row r="237" spans="2:35" x14ac:dyDescent="0.25">
      <c r="B237" s="104">
        <v>13.2</v>
      </c>
      <c r="C237" s="36">
        <f t="shared" si="53"/>
        <v>17.999999999999989</v>
      </c>
      <c r="E237" s="40">
        <f t="shared" si="42"/>
        <v>0.72882342210989925</v>
      </c>
      <c r="F237" s="22">
        <f t="shared" si="54"/>
        <v>46.787847860171063</v>
      </c>
      <c r="H237" s="90">
        <f t="shared" si="43"/>
        <v>153.76854954807837</v>
      </c>
      <c r="I237" s="91">
        <f t="shared" si="44"/>
        <v>206.23145045192163</v>
      </c>
      <c r="K237">
        <v>0</v>
      </c>
      <c r="L237">
        <v>0</v>
      </c>
      <c r="M237" s="106">
        <f t="shared" si="45"/>
        <v>206.23145045192163</v>
      </c>
      <c r="N237" s="79">
        <f t="shared" si="46"/>
        <v>46.787847860171063</v>
      </c>
      <c r="O237" s="196">
        <f t="shared" si="55"/>
        <v>1.3718735021439594</v>
      </c>
      <c r="P237" s="196">
        <f t="shared" si="56"/>
        <v>956.65367016775986</v>
      </c>
      <c r="Q237" s="22">
        <f t="shared" si="57"/>
        <v>697.23160166566163</v>
      </c>
      <c r="S237" s="5">
        <f t="shared" si="47"/>
        <v>13.2</v>
      </c>
      <c r="T237" s="105">
        <f t="shared" si="61"/>
        <v>697.23160166566163</v>
      </c>
      <c r="U237" s="105">
        <f t="shared" si="48"/>
        <v>1</v>
      </c>
      <c r="W237" s="120">
        <f t="shared" si="49"/>
        <v>43.212152139828937</v>
      </c>
      <c r="Z237" s="26">
        <f t="shared" si="50"/>
        <v>43.131019668780795</v>
      </c>
      <c r="AA237" s="26">
        <f t="shared" si="58"/>
        <v>46.868980331219205</v>
      </c>
      <c r="AB237">
        <v>13.2</v>
      </c>
      <c r="AC237" s="105">
        <f t="shared" si="59"/>
        <v>698.15843287683833</v>
      </c>
      <c r="AD237" s="105">
        <f t="shared" si="51"/>
        <v>697.23160166566163</v>
      </c>
      <c r="AF237" s="105">
        <f t="shared" si="52"/>
        <v>698.15843287683833</v>
      </c>
      <c r="AG237" s="105">
        <f t="shared" si="60"/>
        <v>698.15843287683833</v>
      </c>
      <c r="AI237" s="172"/>
    </row>
    <row r="238" spans="2:35" x14ac:dyDescent="0.25">
      <c r="B238" s="104">
        <v>13.3</v>
      </c>
      <c r="C238" s="36">
        <f t="shared" si="53"/>
        <v>19.500000000000011</v>
      </c>
      <c r="E238" s="40">
        <f t="shared" si="42"/>
        <v>0.72379124252846316</v>
      </c>
      <c r="F238" s="22">
        <f t="shared" si="54"/>
        <v>46.3683861306409</v>
      </c>
      <c r="H238" s="90">
        <f t="shared" si="43"/>
        <v>151.72025868158445</v>
      </c>
      <c r="I238" s="91">
        <f t="shared" si="44"/>
        <v>208.27974131841555</v>
      </c>
      <c r="K238">
        <v>0</v>
      </c>
      <c r="L238">
        <v>0</v>
      </c>
      <c r="M238" s="106">
        <f t="shared" si="45"/>
        <v>208.27974131841555</v>
      </c>
      <c r="N238" s="79">
        <f t="shared" si="46"/>
        <v>46.3683861306409</v>
      </c>
      <c r="O238" s="196">
        <f t="shared" si="55"/>
        <v>1.3814085034043886</v>
      </c>
      <c r="P238" s="196">
        <f t="shared" si="56"/>
        <v>954.66562500527914</v>
      </c>
      <c r="Q238" s="22">
        <f t="shared" si="57"/>
        <v>690.97861892178298</v>
      </c>
      <c r="S238" s="5">
        <f t="shared" si="47"/>
        <v>13.3</v>
      </c>
      <c r="T238" s="105">
        <f t="shared" si="61"/>
        <v>690.97861892178298</v>
      </c>
      <c r="U238" s="105">
        <f t="shared" si="48"/>
        <v>1</v>
      </c>
      <c r="W238" s="120">
        <f t="shared" si="49"/>
        <v>43.6316138693591</v>
      </c>
      <c r="Z238" s="26">
        <f t="shared" si="50"/>
        <v>44.575010847210947</v>
      </c>
      <c r="AA238" s="26">
        <f t="shared" si="58"/>
        <v>45.424989152789053</v>
      </c>
      <c r="AB238">
        <v>13.3</v>
      </c>
      <c r="AC238" s="105">
        <f t="shared" si="59"/>
        <v>680.03908153044449</v>
      </c>
      <c r="AD238" s="105">
        <f t="shared" si="51"/>
        <v>690.97861892178298</v>
      </c>
      <c r="AF238" s="105">
        <f t="shared" si="52"/>
        <v>680.03908153044449</v>
      </c>
      <c r="AG238" s="105">
        <f t="shared" si="60"/>
        <v>680.03908153044449</v>
      </c>
      <c r="AI238" s="172"/>
    </row>
    <row r="239" spans="2:35" x14ac:dyDescent="0.25">
      <c r="B239" s="104">
        <v>13.4</v>
      </c>
      <c r="C239" s="36">
        <f t="shared" si="53"/>
        <v>21.000000000000007</v>
      </c>
      <c r="E239" s="40">
        <f t="shared" si="42"/>
        <v>0.71837273181208505</v>
      </c>
      <c r="F239" s="22">
        <f t="shared" si="54"/>
        <v>45.92029307699616</v>
      </c>
      <c r="H239" s="90">
        <f t="shared" si="43"/>
        <v>149.70093895483512</v>
      </c>
      <c r="I239" s="91">
        <f t="shared" si="44"/>
        <v>210.29906104516488</v>
      </c>
      <c r="K239">
        <v>0</v>
      </c>
      <c r="L239">
        <v>0</v>
      </c>
      <c r="M239" s="106">
        <f t="shared" si="45"/>
        <v>210.29906104516488</v>
      </c>
      <c r="N239" s="79">
        <f t="shared" si="46"/>
        <v>45.92029307699616</v>
      </c>
      <c r="O239" s="196">
        <f t="shared" si="55"/>
        <v>1.3918248677172123</v>
      </c>
      <c r="P239" s="196">
        <f t="shared" si="56"/>
        <v>952.50356390257025</v>
      </c>
      <c r="Q239" s="22">
        <f t="shared" si="57"/>
        <v>684.25258726143647</v>
      </c>
      <c r="S239" s="5">
        <f t="shared" si="47"/>
        <v>13.4</v>
      </c>
      <c r="T239" s="105">
        <f t="shared" si="61"/>
        <v>684.25258726143647</v>
      </c>
      <c r="U239" s="105">
        <f t="shared" si="48"/>
        <v>1</v>
      </c>
      <c r="W239" s="120">
        <f t="shared" si="49"/>
        <v>44.07970692300384</v>
      </c>
      <c r="Z239" s="26">
        <f t="shared" si="50"/>
        <v>46.021618164594074</v>
      </c>
      <c r="AA239" s="26">
        <f t="shared" si="58"/>
        <v>43.978381835405926</v>
      </c>
      <c r="AB239">
        <v>13.4</v>
      </c>
      <c r="AC239" s="105">
        <f t="shared" si="59"/>
        <v>661.40600483500862</v>
      </c>
      <c r="AD239" s="105">
        <f t="shared" si="51"/>
        <v>684.25258726143647</v>
      </c>
      <c r="AF239" s="105">
        <f t="shared" si="52"/>
        <v>661.40600483500862</v>
      </c>
      <c r="AG239" s="105">
        <f t="shared" si="60"/>
        <v>661.40600483500862</v>
      </c>
      <c r="AI239" s="172"/>
    </row>
    <row r="240" spans="2:35" x14ac:dyDescent="0.25">
      <c r="B240" s="104">
        <v>13.5</v>
      </c>
      <c r="C240" s="36">
        <f t="shared" si="53"/>
        <v>22.5</v>
      </c>
      <c r="E240" s="40">
        <f t="shared" si="42"/>
        <v>0.71257160353734883</v>
      </c>
      <c r="F240" s="22">
        <f t="shared" si="54"/>
        <v>45.444535122097811</v>
      </c>
      <c r="H240" s="90">
        <f t="shared" si="43"/>
        <v>147.71147539617266</v>
      </c>
      <c r="I240" s="91">
        <f t="shared" si="44"/>
        <v>212.28852460382734</v>
      </c>
      <c r="K240">
        <v>0</v>
      </c>
      <c r="L240">
        <v>0</v>
      </c>
      <c r="M240" s="106">
        <f t="shared" si="45"/>
        <v>212.28852460382734</v>
      </c>
      <c r="N240" s="79">
        <f t="shared" si="46"/>
        <v>45.444535122097811</v>
      </c>
      <c r="O240" s="196">
        <f t="shared" si="55"/>
        <v>1.4031523271895947</v>
      </c>
      <c r="P240" s="196">
        <f t="shared" si="56"/>
        <v>950.16383340139123</v>
      </c>
      <c r="Q240" s="22">
        <f t="shared" si="57"/>
        <v>677.0597663900237</v>
      </c>
      <c r="S240" s="5">
        <f t="shared" si="47"/>
        <v>13.5</v>
      </c>
      <c r="T240" s="105">
        <f t="shared" si="61"/>
        <v>677.0597663900237</v>
      </c>
      <c r="U240" s="105">
        <f t="shared" si="48"/>
        <v>1</v>
      </c>
      <c r="W240" s="120">
        <f t="shared" si="49"/>
        <v>44.555464877902189</v>
      </c>
      <c r="Z240" s="26">
        <f t="shared" si="50"/>
        <v>47.470585666997636</v>
      </c>
      <c r="AA240" s="26">
        <f t="shared" si="58"/>
        <v>42.529414333002364</v>
      </c>
      <c r="AB240">
        <v>13.5</v>
      </c>
      <c r="AC240" s="105">
        <f t="shared" si="59"/>
        <v>642.28093501747003</v>
      </c>
      <c r="AD240" s="105">
        <f t="shared" si="51"/>
        <v>677.0597663900237</v>
      </c>
      <c r="AF240" s="105">
        <f t="shared" si="52"/>
        <v>642.28093501747003</v>
      </c>
      <c r="AG240" s="105">
        <f t="shared" si="60"/>
        <v>642.28093501747003</v>
      </c>
      <c r="AI240" s="172"/>
    </row>
    <row r="241" spans="2:35" x14ac:dyDescent="0.25">
      <c r="B241" s="104">
        <v>13.6</v>
      </c>
      <c r="C241" s="36">
        <f t="shared" si="53"/>
        <v>23.999999999999993</v>
      </c>
      <c r="E241" s="40">
        <f t="shared" si="42"/>
        <v>0.70639183350780155</v>
      </c>
      <c r="F241" s="22">
        <f t="shared" si="54"/>
        <v>44.942098131892351</v>
      </c>
      <c r="H241" s="90">
        <f t="shared" si="43"/>
        <v>145.75255036178964</v>
      </c>
      <c r="I241" s="91">
        <f t="shared" si="44"/>
        <v>214.24744963821036</v>
      </c>
      <c r="K241">
        <v>0</v>
      </c>
      <c r="L241">
        <v>0</v>
      </c>
      <c r="M241" s="106">
        <f t="shared" si="45"/>
        <v>214.24744963821036</v>
      </c>
      <c r="N241" s="79">
        <f t="shared" si="46"/>
        <v>44.942098131892351</v>
      </c>
      <c r="O241" s="196">
        <f t="shared" si="55"/>
        <v>1.4154237643459073</v>
      </c>
      <c r="P241" s="196">
        <f t="shared" si="56"/>
        <v>947.64243190196487</v>
      </c>
      <c r="Q241" s="22">
        <f t="shared" si="57"/>
        <v>669.40687498102091</v>
      </c>
      <c r="S241" s="5">
        <f t="shared" si="47"/>
        <v>13.6</v>
      </c>
      <c r="T241" s="105">
        <f t="shared" si="61"/>
        <v>669.40687498102091</v>
      </c>
      <c r="U241" s="105">
        <f t="shared" si="48"/>
        <v>1</v>
      </c>
      <c r="W241" s="120">
        <f t="shared" si="49"/>
        <v>45.057901868107649</v>
      </c>
      <c r="Z241" s="26">
        <f t="shared" si="50"/>
        <v>48.921686455939295</v>
      </c>
      <c r="AA241" s="26">
        <f t="shared" si="58"/>
        <v>41.078313544060705</v>
      </c>
      <c r="AB241">
        <v>13.6</v>
      </c>
      <c r="AC241" s="105">
        <f t="shared" si="59"/>
        <v>622.68634181513812</v>
      </c>
      <c r="AD241" s="105">
        <f t="shared" si="51"/>
        <v>669.40687498102091</v>
      </c>
      <c r="AF241" s="105">
        <f t="shared" si="52"/>
        <v>622.68634181513812</v>
      </c>
      <c r="AG241" s="105">
        <f t="shared" si="60"/>
        <v>622.68634181513812</v>
      </c>
      <c r="AI241" s="172"/>
    </row>
    <row r="242" spans="2:35" x14ac:dyDescent="0.25">
      <c r="B242" s="104">
        <v>13.7</v>
      </c>
      <c r="C242" s="36">
        <f t="shared" si="53"/>
        <v>25.499999999999989</v>
      </c>
      <c r="E242" s="40">
        <f t="shared" si="42"/>
        <v>0.69983765702913492</v>
      </c>
      <c r="F242" s="22">
        <f t="shared" si="54"/>
        <v>44.413980652376971</v>
      </c>
      <c r="H242" s="90">
        <f t="shared" si="43"/>
        <v>143.82465347018308</v>
      </c>
      <c r="I242" s="91">
        <f t="shared" si="44"/>
        <v>216.17534652981692</v>
      </c>
      <c r="K242">
        <v>0</v>
      </c>
      <c r="L242">
        <v>0</v>
      </c>
      <c r="M242" s="106">
        <f t="shared" si="45"/>
        <v>216.17534652981692</v>
      </c>
      <c r="N242" s="79">
        <f t="shared" si="46"/>
        <v>44.413980652376971</v>
      </c>
      <c r="O242" s="196">
        <f t="shared" si="55"/>
        <v>1.4286754529634871</v>
      </c>
      <c r="P242" s="196">
        <f t="shared" si="56"/>
        <v>944.93499090198497</v>
      </c>
      <c r="Q242" s="22">
        <f t="shared" si="57"/>
        <v>661.30109007769204</v>
      </c>
      <c r="S242" s="5">
        <f t="shared" si="47"/>
        <v>13.7</v>
      </c>
      <c r="T242" s="105">
        <f t="shared" si="61"/>
        <v>661.30109007769204</v>
      </c>
      <c r="U242" s="105">
        <f t="shared" si="48"/>
        <v>1</v>
      </c>
      <c r="W242" s="120">
        <f t="shared" si="49"/>
        <v>45.586019347623029</v>
      </c>
      <c r="Z242" s="26">
        <f t="shared" si="50"/>
        <v>50.374718568632069</v>
      </c>
      <c r="AA242" s="26">
        <f t="shared" si="58"/>
        <v>39.625281431367931</v>
      </c>
      <c r="AB242">
        <v>13.7</v>
      </c>
      <c r="AC242" s="105">
        <f t="shared" si="59"/>
        <v>602.64543657047739</v>
      </c>
      <c r="AD242" s="105">
        <f t="shared" si="51"/>
        <v>661.30109007769204</v>
      </c>
      <c r="AF242" s="105">
        <f t="shared" si="52"/>
        <v>602.64543657047739</v>
      </c>
      <c r="AG242" s="105">
        <f t="shared" si="60"/>
        <v>602.64543657047739</v>
      </c>
      <c r="AI242" s="172"/>
    </row>
    <row r="243" spans="2:35" x14ac:dyDescent="0.25">
      <c r="B243" s="104">
        <v>13.8</v>
      </c>
      <c r="C243" s="36">
        <f t="shared" si="53"/>
        <v>27.000000000000011</v>
      </c>
      <c r="E243" s="40">
        <f t="shared" si="42"/>
        <v>0.69291356600651866</v>
      </c>
      <c r="F243" s="22">
        <f t="shared" si="54"/>
        <v>43.861187688557514</v>
      </c>
      <c r="H243" s="90">
        <f t="shared" si="43"/>
        <v>141.9280931828618</v>
      </c>
      <c r="I243" s="91">
        <f t="shared" si="44"/>
        <v>218.0719068171382</v>
      </c>
      <c r="K243">
        <v>0</v>
      </c>
      <c r="L243">
        <v>0</v>
      </c>
      <c r="M243" s="106">
        <f t="shared" si="45"/>
        <v>218.0719068171382</v>
      </c>
      <c r="N243" s="79">
        <f t="shared" si="46"/>
        <v>43.861187688557514</v>
      </c>
      <c r="O243" s="196">
        <f t="shared" si="55"/>
        <v>1.4429473304119889</v>
      </c>
      <c r="P243" s="196">
        <f t="shared" si="56"/>
        <v>942.03675412335394</v>
      </c>
      <c r="Q243" s="22">
        <f t="shared" si="57"/>
        <v>652.75004660881916</v>
      </c>
      <c r="S243" s="5">
        <f t="shared" si="47"/>
        <v>13.8</v>
      </c>
      <c r="T243" s="105">
        <f t="shared" si="61"/>
        <v>652.75004660881916</v>
      </c>
      <c r="U243" s="105">
        <f t="shared" si="48"/>
        <v>1</v>
      </c>
      <c r="W243" s="120">
        <f t="shared" si="49"/>
        <v>46.138812311442486</v>
      </c>
      <c r="Z243" s="26">
        <f t="shared" si="50"/>
        <v>51.829501522222095</v>
      </c>
      <c r="AA243" s="26">
        <f t="shared" si="58"/>
        <v>38.170498477777905</v>
      </c>
      <c r="AB243">
        <v>13.8</v>
      </c>
      <c r="AC243" s="105">
        <f t="shared" si="59"/>
        <v>582.18217764285748</v>
      </c>
      <c r="AD243" s="105">
        <f t="shared" si="51"/>
        <v>652.75004660881916</v>
      </c>
      <c r="AF243" s="105">
        <f t="shared" si="52"/>
        <v>582.18217764285748</v>
      </c>
      <c r="AG243" s="105">
        <f t="shared" si="60"/>
        <v>582.18217764285748</v>
      </c>
      <c r="AI243" s="172"/>
    </row>
    <row r="244" spans="2:35" x14ac:dyDescent="0.25">
      <c r="B244" s="104">
        <v>13.9</v>
      </c>
      <c r="C244" s="36">
        <f t="shared" si="53"/>
        <v>28.500000000000007</v>
      </c>
      <c r="E244" s="40">
        <f t="shared" si="42"/>
        <v>0.68562430586607426</v>
      </c>
      <c r="F244" s="22">
        <f t="shared" si="54"/>
        <v>43.284725065294055</v>
      </c>
      <c r="H244" s="90">
        <f t="shared" si="43"/>
        <v>140.06300957926908</v>
      </c>
      <c r="I244" s="91">
        <f t="shared" si="44"/>
        <v>219.93699042073092</v>
      </c>
      <c r="K244">
        <v>0</v>
      </c>
      <c r="L244">
        <v>0</v>
      </c>
      <c r="M244" s="106">
        <f t="shared" si="45"/>
        <v>219.93699042073092</v>
      </c>
      <c r="N244" s="79">
        <f t="shared" si="46"/>
        <v>43.284725065294055</v>
      </c>
      <c r="O244" s="196">
        <f t="shared" si="55"/>
        <v>1.4582833054820559</v>
      </c>
      <c r="P244" s="196">
        <f t="shared" si="56"/>
        <v>938.94255432359671</v>
      </c>
      <c r="Q244" s="22">
        <f t="shared" si="57"/>
        <v>643.76183705623475</v>
      </c>
      <c r="S244" s="5">
        <f t="shared" si="47"/>
        <v>13.9</v>
      </c>
      <c r="T244" s="105">
        <f t="shared" si="61"/>
        <v>643.76183705623475</v>
      </c>
      <c r="U244" s="105">
        <f t="shared" si="48"/>
        <v>1</v>
      </c>
      <c r="W244" s="120">
        <f t="shared" si="49"/>
        <v>46.715274934705945</v>
      </c>
      <c r="Z244" s="26">
        <f t="shared" si="50"/>
        <v>53.285873401138836</v>
      </c>
      <c r="AA244" s="26">
        <f t="shared" si="58"/>
        <v>36.714126598861164</v>
      </c>
      <c r="AB244">
        <v>13.9</v>
      </c>
      <c r="AC244" s="105">
        <f t="shared" si="59"/>
        <v>561.32127731881224</v>
      </c>
      <c r="AD244" s="105">
        <f t="shared" si="51"/>
        <v>643.76183705623475</v>
      </c>
      <c r="AF244" s="105">
        <f t="shared" si="52"/>
        <v>561.32127731881224</v>
      </c>
      <c r="AG244" s="105">
        <f t="shared" si="60"/>
        <v>561.32127731881224</v>
      </c>
      <c r="AI244" s="172"/>
    </row>
    <row r="245" spans="2:35" x14ac:dyDescent="0.25">
      <c r="B245" s="104">
        <v>14</v>
      </c>
      <c r="C245" s="36">
        <f t="shared" si="53"/>
        <v>30</v>
      </c>
      <c r="E245" s="40">
        <f t="shared" si="42"/>
        <v>0.6779748723025949</v>
      </c>
      <c r="F245" s="22">
        <f t="shared" si="54"/>
        <v>42.685594390664718</v>
      </c>
      <c r="H245" s="90">
        <f t="shared" si="43"/>
        <v>138.22938790813359</v>
      </c>
      <c r="I245" s="91">
        <f t="shared" si="44"/>
        <v>221.77061209186641</v>
      </c>
      <c r="K245">
        <v>0</v>
      </c>
      <c r="L245">
        <v>0</v>
      </c>
      <c r="M245" s="106">
        <f t="shared" si="45"/>
        <v>221.77061209186641</v>
      </c>
      <c r="N245" s="79">
        <f t="shared" si="46"/>
        <v>42.685594390664718</v>
      </c>
      <c r="O245" s="196">
        <f t="shared" si="55"/>
        <v>1.4747316063502336</v>
      </c>
      <c r="P245" s="196">
        <f t="shared" si="56"/>
        <v>935.64678756085789</v>
      </c>
      <c r="Q245" s="22">
        <f t="shared" si="57"/>
        <v>634.34501131690581</v>
      </c>
      <c r="S245" s="5">
        <f t="shared" si="47"/>
        <v>14</v>
      </c>
      <c r="T245" s="105">
        <f t="shared" si="61"/>
        <v>634.34501131690581</v>
      </c>
      <c r="U245" s="105">
        <f t="shared" si="48"/>
        <v>1</v>
      </c>
      <c r="V245" s="105">
        <f>SUM(T236:T245)/10</f>
        <v>671.40931697142332</v>
      </c>
      <c r="W245" s="120">
        <f t="shared" si="49"/>
        <v>47.314405609335282</v>
      </c>
      <c r="Z245" s="26">
        <f t="shared" si="50"/>
        <v>54.743688390825412</v>
      </c>
      <c r="AA245" s="26">
        <f t="shared" si="58"/>
        <v>35.256311609174588</v>
      </c>
      <c r="AB245">
        <v>14</v>
      </c>
      <c r="AC245" s="105">
        <f t="shared" si="59"/>
        <v>540.08821042507145</v>
      </c>
      <c r="AD245" s="105">
        <f t="shared" si="51"/>
        <v>634.34501131690581</v>
      </c>
      <c r="AF245" s="105">
        <f t="shared" si="52"/>
        <v>540.08821042507145</v>
      </c>
      <c r="AG245" s="105">
        <f t="shared" si="60"/>
        <v>540.08821042507145</v>
      </c>
      <c r="AI245" s="172"/>
    </row>
    <row r="246" spans="2:35" x14ac:dyDescent="0.25">
      <c r="B246" s="104">
        <v>14.1</v>
      </c>
      <c r="C246" s="36">
        <f t="shared" si="53"/>
        <v>31.499999999999993</v>
      </c>
      <c r="E246" s="40">
        <f t="shared" si="42"/>
        <v>0.6699705078557473</v>
      </c>
      <c r="F246" s="22">
        <f t="shared" si="54"/>
        <v>42.064788625703635</v>
      </c>
      <c r="H246" s="90">
        <f t="shared" si="43"/>
        <v>136.42707254110582</v>
      </c>
      <c r="I246" s="91">
        <f t="shared" si="44"/>
        <v>223.57292745889418</v>
      </c>
      <c r="K246">
        <v>0</v>
      </c>
      <c r="L246">
        <v>0</v>
      </c>
      <c r="M246" s="106">
        <f t="shared" si="45"/>
        <v>223.57292745889418</v>
      </c>
      <c r="N246" s="79">
        <f t="shared" si="46"/>
        <v>42.064788625703635</v>
      </c>
      <c r="O246" s="196">
        <f t="shared" si="55"/>
        <v>1.492345174105977</v>
      </c>
      <c r="P246" s="196">
        <f t="shared" si="56"/>
        <v>932.14338464945388</v>
      </c>
      <c r="Q246" s="22">
        <f t="shared" si="57"/>
        <v>624.5085768079698</v>
      </c>
      <c r="S246" s="5">
        <f t="shared" si="47"/>
        <v>14.1</v>
      </c>
      <c r="T246" s="105">
        <f t="shared" si="61"/>
        <v>624.5085768079698</v>
      </c>
      <c r="U246" s="105">
        <f t="shared" si="48"/>
        <v>1</v>
      </c>
      <c r="W246" s="120">
        <f t="shared" si="49"/>
        <v>47.935211374296365</v>
      </c>
      <c r="Z246" s="26">
        <f t="shared" si="50"/>
        <v>56.202814680031409</v>
      </c>
      <c r="AA246" s="26">
        <f t="shared" si="58"/>
        <v>33.797185319968591</v>
      </c>
      <c r="AB246">
        <v>14.1</v>
      </c>
      <c r="AC246" s="105">
        <f t="shared" si="59"/>
        <v>518.50922487458854</v>
      </c>
      <c r="AD246" s="105">
        <f t="shared" si="51"/>
        <v>624.5085768079698</v>
      </c>
      <c r="AF246" s="105">
        <f t="shared" si="52"/>
        <v>518.50922487458854</v>
      </c>
      <c r="AG246" s="105">
        <f t="shared" si="60"/>
        <v>518.50922487458854</v>
      </c>
      <c r="AI246" s="172"/>
    </row>
    <row r="247" spans="2:35" x14ac:dyDescent="0.25">
      <c r="B247" s="104">
        <v>14.2</v>
      </c>
      <c r="C247" s="36">
        <f t="shared" si="53"/>
        <v>32.999999999999986</v>
      </c>
      <c r="E247" s="40">
        <f t="shared" si="42"/>
        <v>0.66161669831709657</v>
      </c>
      <c r="F247" s="22">
        <f t="shared" si="54"/>
        <v>41.423288250296409</v>
      </c>
      <c r="H247" s="90">
        <f t="shared" si="43"/>
        <v>134.65578100373443</v>
      </c>
      <c r="I247" s="91">
        <f t="shared" si="44"/>
        <v>225.34421899626557</v>
      </c>
      <c r="K247">
        <v>0</v>
      </c>
      <c r="L247">
        <v>0</v>
      </c>
      <c r="M247" s="106">
        <f t="shared" si="45"/>
        <v>225.34421899626557</v>
      </c>
      <c r="N247" s="79">
        <f t="shared" si="46"/>
        <v>41.423288250296409</v>
      </c>
      <c r="O247" s="196">
        <f t="shared" si="55"/>
        <v>1.511182108188005</v>
      </c>
      <c r="P247" s="196">
        <f t="shared" si="56"/>
        <v>928.42577950640816</v>
      </c>
      <c r="Q247" s="22">
        <f t="shared" si="57"/>
        <v>614.26199886950656</v>
      </c>
      <c r="S247" s="5">
        <f t="shared" si="47"/>
        <v>14.2</v>
      </c>
      <c r="T247" s="105">
        <f t="shared" si="61"/>
        <v>614.26199886950656</v>
      </c>
      <c r="U247" s="105">
        <f t="shared" si="48"/>
        <v>1</v>
      </c>
      <c r="W247" s="120">
        <f t="shared" si="49"/>
        <v>48.576711749703591</v>
      </c>
      <c r="Z247" s="26">
        <f t="shared" si="50"/>
        <v>57.663132668746243</v>
      </c>
      <c r="AA247" s="26">
        <f t="shared" si="58"/>
        <v>32.336867331253757</v>
      </c>
      <c r="AB247">
        <v>14.2</v>
      </c>
      <c r="AC247" s="105">
        <f t="shared" si="59"/>
        <v>496.61135440551402</v>
      </c>
      <c r="AD247" s="105">
        <f t="shared" si="51"/>
        <v>614.26199886950656</v>
      </c>
      <c r="AF247" s="105">
        <f t="shared" si="52"/>
        <v>496.61135440551402</v>
      </c>
      <c r="AG247" s="105">
        <f t="shared" si="60"/>
        <v>496.61135440551402</v>
      </c>
      <c r="AI247" s="172"/>
    </row>
    <row r="248" spans="2:35" x14ac:dyDescent="0.25">
      <c r="B248" s="104">
        <v>14.3</v>
      </c>
      <c r="C248" s="36">
        <f t="shared" si="53"/>
        <v>34.500000000000014</v>
      </c>
      <c r="E248" s="40">
        <f t="shared" si="42"/>
        <v>0.6529191689704178</v>
      </c>
      <c r="F248" s="22">
        <f t="shared" si="54"/>
        <v>40.762058003686207</v>
      </c>
      <c r="H248" s="90">
        <f t="shared" si="43"/>
        <v>132.91511781029615</v>
      </c>
      <c r="I248" s="91">
        <f t="shared" si="44"/>
        <v>227.08488218970385</v>
      </c>
      <c r="K248">
        <v>0</v>
      </c>
      <c r="L248">
        <v>0</v>
      </c>
      <c r="M248" s="106">
        <f t="shared" si="45"/>
        <v>227.08488218970385</v>
      </c>
      <c r="N248" s="79">
        <f t="shared" si="46"/>
        <v>40.762058003686207</v>
      </c>
      <c r="O248" s="196">
        <f t="shared" si="55"/>
        <v>1.5313061711713638</v>
      </c>
      <c r="P248" s="196">
        <f t="shared" si="56"/>
        <v>924.48687404751433</v>
      </c>
      <c r="Q248" s="22">
        <f t="shared" si="57"/>
        <v>603.61520152716241</v>
      </c>
      <c r="S248" s="5">
        <f t="shared" si="47"/>
        <v>14.3</v>
      </c>
      <c r="T248" s="105">
        <f t="shared" si="61"/>
        <v>603.61520152716241</v>
      </c>
      <c r="U248" s="105">
        <f t="shared" si="48"/>
        <v>1</v>
      </c>
      <c r="W248" s="120">
        <f t="shared" si="49"/>
        <v>49.237941996313793</v>
      </c>
      <c r="Z248" s="26">
        <f t="shared" si="50"/>
        <v>59.124533430639978</v>
      </c>
      <c r="AA248" s="26">
        <f t="shared" si="58"/>
        <v>30.875466569360022</v>
      </c>
      <c r="AB248">
        <v>14.3</v>
      </c>
      <c r="AC248" s="105">
        <f t="shared" si="59"/>
        <v>474.42243380726046</v>
      </c>
      <c r="AD248" s="105">
        <f t="shared" si="51"/>
        <v>603.61520152716241</v>
      </c>
      <c r="AF248" s="105">
        <f t="shared" si="52"/>
        <v>474.42243380726046</v>
      </c>
      <c r="AG248" s="105">
        <f t="shared" si="60"/>
        <v>474.42243380726046</v>
      </c>
      <c r="AI248" s="172"/>
    </row>
    <row r="249" spans="2:35" x14ac:dyDescent="0.25">
      <c r="B249" s="104">
        <v>14.4</v>
      </c>
      <c r="C249" s="36">
        <f t="shared" si="53"/>
        <v>36.000000000000007</v>
      </c>
      <c r="E249" s="40">
        <f t="shared" si="42"/>
        <v>0.64388388066787483</v>
      </c>
      <c r="F249" s="22">
        <f t="shared" si="54"/>
        <v>40.082044169349913</v>
      </c>
      <c r="H249" s="90">
        <f t="shared" si="43"/>
        <v>131.20458788001102</v>
      </c>
      <c r="I249" s="91">
        <f t="shared" si="44"/>
        <v>228.79541211998898</v>
      </c>
      <c r="K249">
        <v>0</v>
      </c>
      <c r="L249">
        <v>0</v>
      </c>
      <c r="M249" s="106">
        <f t="shared" si="45"/>
        <v>228.79541211998898</v>
      </c>
      <c r="N249" s="79">
        <f t="shared" si="46"/>
        <v>40.082044169349913</v>
      </c>
      <c r="O249" s="196">
        <f t="shared" si="55"/>
        <v>1.5527873616509729</v>
      </c>
      <c r="P249" s="196">
        <f t="shared" si="56"/>
        <v>920.31899924328752</v>
      </c>
      <c r="Q249" s="22">
        <f t="shared" si="57"/>
        <v>592.57856868514295</v>
      </c>
      <c r="S249" s="5">
        <f t="shared" si="47"/>
        <v>14.4</v>
      </c>
      <c r="T249" s="105">
        <f t="shared" si="61"/>
        <v>592.57856868514295</v>
      </c>
      <c r="U249" s="105">
        <f t="shared" si="48"/>
        <v>1</v>
      </c>
      <c r="W249" s="120">
        <f t="shared" si="49"/>
        <v>49.917955830650087</v>
      </c>
      <c r="Z249" s="26">
        <f t="shared" si="50"/>
        <v>60.586917388255166</v>
      </c>
      <c r="AA249" s="26">
        <f t="shared" si="58"/>
        <v>29.413082611744834</v>
      </c>
      <c r="AB249">
        <v>14.4</v>
      </c>
      <c r="AC249" s="105">
        <f t="shared" si="59"/>
        <v>451.97111696722629</v>
      </c>
      <c r="AD249" s="105">
        <f t="shared" si="51"/>
        <v>592.57856868514295</v>
      </c>
      <c r="AF249" s="105">
        <f t="shared" si="52"/>
        <v>451.97111696722629</v>
      </c>
      <c r="AG249" s="105">
        <f t="shared" si="60"/>
        <v>451.97111696722629</v>
      </c>
      <c r="AI249" s="172"/>
    </row>
    <row r="250" spans="2:35" x14ac:dyDescent="0.25">
      <c r="B250" s="104">
        <v>14.5</v>
      </c>
      <c r="C250" s="36">
        <f t="shared" si="53"/>
        <v>37.5</v>
      </c>
      <c r="E250" s="40">
        <f t="shared" si="42"/>
        <v>0.634517025744747</v>
      </c>
      <c r="F250" s="22">
        <f t="shared" si="54"/>
        <v>39.384172367739652</v>
      </c>
      <c r="H250" s="90">
        <f t="shared" si="43"/>
        <v>129.52360936069383</v>
      </c>
      <c r="I250" s="91">
        <f t="shared" si="44"/>
        <v>230.47639063930617</v>
      </c>
      <c r="K250">
        <v>0</v>
      </c>
      <c r="L250">
        <v>0</v>
      </c>
      <c r="M250" s="106">
        <f t="shared" si="45"/>
        <v>230.47639063930617</v>
      </c>
      <c r="N250" s="79">
        <f t="shared" si="46"/>
        <v>39.384172367739652</v>
      </c>
      <c r="O250" s="196">
        <f t="shared" si="55"/>
        <v>1.5757025655287213</v>
      </c>
      <c r="P250" s="196">
        <f t="shared" si="56"/>
        <v>915.91387188958481</v>
      </c>
      <c r="Q250" s="22">
        <f t="shared" si="57"/>
        <v>581.16294582973455</v>
      </c>
      <c r="S250" s="5">
        <f t="shared" si="47"/>
        <v>14.5</v>
      </c>
      <c r="T250" s="105">
        <f t="shared" si="61"/>
        <v>581.16294582973455</v>
      </c>
      <c r="U250" s="105">
        <f t="shared" si="48"/>
        <v>1</v>
      </c>
      <c r="W250" s="120">
        <f t="shared" si="49"/>
        <v>50.615827632260348</v>
      </c>
      <c r="Z250" s="26">
        <f t="shared" si="50"/>
        <v>62.050193166692893</v>
      </c>
      <c r="AA250" s="26">
        <f t="shared" si="58"/>
        <v>27.949806833307107</v>
      </c>
      <c r="AB250">
        <v>14.5</v>
      </c>
      <c r="AC250" s="105">
        <f t="shared" si="59"/>
        <v>429.28689811721677</v>
      </c>
      <c r="AD250" s="105">
        <f t="shared" si="51"/>
        <v>581.16294582973455</v>
      </c>
      <c r="AF250" s="105">
        <f t="shared" si="52"/>
        <v>429.28689811721677</v>
      </c>
      <c r="AG250" s="105">
        <f t="shared" si="60"/>
        <v>429.28689811721677</v>
      </c>
      <c r="AI250" s="172"/>
    </row>
    <row r="251" spans="2:35" x14ac:dyDescent="0.25">
      <c r="B251" s="104">
        <v>14.6</v>
      </c>
      <c r="C251" s="36">
        <f t="shared" si="53"/>
        <v>38.999999999999993</v>
      </c>
      <c r="E251" s="40">
        <f t="shared" si="42"/>
        <v>0.62482502377551397</v>
      </c>
      <c r="F251" s="22">
        <f t="shared" si="54"/>
        <v>38.669345816284107</v>
      </c>
      <c r="H251" s="90">
        <f t="shared" si="43"/>
        <v>127.87152573047651</v>
      </c>
      <c r="I251" s="91">
        <f t="shared" si="44"/>
        <v>232.12847426952351</v>
      </c>
      <c r="K251">
        <v>0</v>
      </c>
      <c r="L251">
        <v>0</v>
      </c>
      <c r="M251" s="106">
        <f t="shared" si="45"/>
        <v>232.12847426952351</v>
      </c>
      <c r="N251" s="79">
        <f t="shared" si="46"/>
        <v>38.669345816284107</v>
      </c>
      <c r="O251" s="196">
        <f t="shared" si="55"/>
        <v>1.6001362978873941</v>
      </c>
      <c r="P251" s="196">
        <f t="shared" si="56"/>
        <v>911.26254658340258</v>
      </c>
      <c r="Q251" s="22">
        <f t="shared" si="57"/>
        <v>569.37964233470996</v>
      </c>
      <c r="S251" s="5">
        <f t="shared" si="47"/>
        <v>14.6</v>
      </c>
      <c r="T251" s="105">
        <f t="shared" si="61"/>
        <v>569.37964233470996</v>
      </c>
      <c r="U251" s="105">
        <f t="shared" si="48"/>
        <v>1</v>
      </c>
      <c r="W251" s="120">
        <f t="shared" si="49"/>
        <v>51.330654183715893</v>
      </c>
      <c r="Z251" s="26">
        <f t="shared" si="50"/>
        <v>63.51427659755084</v>
      </c>
      <c r="AA251" s="26">
        <f t="shared" si="58"/>
        <v>26.48572340244916</v>
      </c>
      <c r="AB251">
        <v>14.6</v>
      </c>
      <c r="AC251" s="105">
        <f t="shared" si="59"/>
        <v>406.40013671140815</v>
      </c>
      <c r="AD251" s="105">
        <f t="shared" si="51"/>
        <v>569.37964233470996</v>
      </c>
      <c r="AF251" s="105">
        <f t="shared" si="52"/>
        <v>406.40013671140815</v>
      </c>
      <c r="AG251" s="105">
        <f t="shared" si="60"/>
        <v>406.40013671140815</v>
      </c>
      <c r="AI251" s="172"/>
    </row>
    <row r="252" spans="2:35" x14ac:dyDescent="0.25">
      <c r="B252" s="104">
        <v>14.7</v>
      </c>
      <c r="C252" s="36">
        <f t="shared" si="53"/>
        <v>40.499999999999986</v>
      </c>
      <c r="E252" s="40">
        <f t="shared" si="42"/>
        <v>0.61481451717419888</v>
      </c>
      <c r="F252" s="22">
        <f t="shared" si="54"/>
        <v>37.938444013794729</v>
      </c>
      <c r="H252" s="90">
        <f t="shared" si="43"/>
        <v>126.24761708795462</v>
      </c>
      <c r="I252" s="91">
        <f t="shared" si="44"/>
        <v>233.75238291204539</v>
      </c>
      <c r="K252">
        <v>0</v>
      </c>
      <c r="L252">
        <v>0</v>
      </c>
      <c r="M252" s="106">
        <f t="shared" si="45"/>
        <v>233.75238291204539</v>
      </c>
      <c r="N252" s="79">
        <f t="shared" si="46"/>
        <v>37.938444013794729</v>
      </c>
      <c r="O252" s="196">
        <f t="shared" si="55"/>
        <v>1.6261815498987635</v>
      </c>
      <c r="P252" s="196">
        <f t="shared" si="56"/>
        <v>906.35536231980541</v>
      </c>
      <c r="Q252" s="22">
        <f t="shared" si="57"/>
        <v>557.24043447289739</v>
      </c>
      <c r="S252" s="5">
        <f t="shared" si="47"/>
        <v>14.7</v>
      </c>
      <c r="T252" s="105">
        <f t="shared" si="61"/>
        <v>557.24043447289739</v>
      </c>
      <c r="U252" s="105">
        <f t="shared" si="48"/>
        <v>1</v>
      </c>
      <c r="W252" s="120">
        <f t="shared" si="49"/>
        <v>52.061555986205271</v>
      </c>
      <c r="Z252" s="26">
        <f t="shared" si="50"/>
        <v>64.979089849730343</v>
      </c>
      <c r="AA252" s="26">
        <f t="shared" si="58"/>
        <v>25.020910150269657</v>
      </c>
      <c r="AB252">
        <v>14.7</v>
      </c>
      <c r="AC252" s="105">
        <f t="shared" si="59"/>
        <v>383.3420864289003</v>
      </c>
      <c r="AD252" s="105">
        <f t="shared" si="51"/>
        <v>557.24043447289739</v>
      </c>
      <c r="AF252" s="105">
        <f t="shared" si="52"/>
        <v>383.3420864289003</v>
      </c>
      <c r="AG252" s="105">
        <f t="shared" si="60"/>
        <v>383.3420864289003</v>
      </c>
      <c r="AI252" s="172"/>
    </row>
    <row r="253" spans="2:35" x14ac:dyDescent="0.25">
      <c r="B253" s="104">
        <v>14.8</v>
      </c>
      <c r="C253" s="36">
        <f t="shared" si="53"/>
        <v>42.000000000000014</v>
      </c>
      <c r="E253" s="40">
        <f t="shared" si="42"/>
        <v>0.60449236664199024</v>
      </c>
      <c r="F253" s="22">
        <f t="shared" si="54"/>
        <v>37.192321805714478</v>
      </c>
      <c r="H253" s="90">
        <f t="shared" si="43"/>
        <v>124.65111057552946</v>
      </c>
      <c r="I253" s="91">
        <f t="shared" si="44"/>
        <v>235.34888942447054</v>
      </c>
      <c r="K253">
        <v>0</v>
      </c>
      <c r="L253">
        <v>0</v>
      </c>
      <c r="M253" s="106">
        <f t="shared" si="45"/>
        <v>235.34888942447054</v>
      </c>
      <c r="N253" s="79">
        <f t="shared" si="46"/>
        <v>37.192321805714478</v>
      </c>
      <c r="O253" s="196">
        <f t="shared" si="55"/>
        <v>1.653940757956722</v>
      </c>
      <c r="P253" s="196">
        <f t="shared" si="56"/>
        <v>901.18188303924785</v>
      </c>
      <c r="Q253" s="22">
        <f t="shared" si="57"/>
        <v>544.75756925328017</v>
      </c>
      <c r="S253" s="5">
        <f t="shared" si="47"/>
        <v>14.8</v>
      </c>
      <c r="T253" s="105">
        <f t="shared" si="61"/>
        <v>544.75756925328017</v>
      </c>
      <c r="U253" s="105">
        <f t="shared" si="48"/>
        <v>1</v>
      </c>
      <c r="W253" s="120">
        <f t="shared" si="49"/>
        <v>52.807678194285522</v>
      </c>
      <c r="Z253" s="26">
        <f t="shared" si="50"/>
        <v>66.444560667659957</v>
      </c>
      <c r="AA253" s="26">
        <f t="shared" si="58"/>
        <v>23.555439332340043</v>
      </c>
      <c r="AB253">
        <v>14.8</v>
      </c>
      <c r="AC253" s="105">
        <f t="shared" si="59"/>
        <v>360.14492886527597</v>
      </c>
      <c r="AD253" s="105">
        <f t="shared" si="51"/>
        <v>544.75756925328017</v>
      </c>
      <c r="AF253" s="105">
        <f t="shared" si="52"/>
        <v>360.14492886527597</v>
      </c>
      <c r="AG253" s="105">
        <f t="shared" si="60"/>
        <v>360.14492886527597</v>
      </c>
      <c r="AI253" s="172"/>
    </row>
    <row r="254" spans="2:35" x14ac:dyDescent="0.25">
      <c r="B254" s="104">
        <v>14.9</v>
      </c>
      <c r="C254" s="36">
        <f t="shared" si="53"/>
        <v>43.500000000000007</v>
      </c>
      <c r="E254" s="40">
        <f t="shared" si="42"/>
        <v>0.5938656464652603</v>
      </c>
      <c r="F254" s="22">
        <f t="shared" si="54"/>
        <v>36.431808787172315</v>
      </c>
      <c r="H254" s="90">
        <f t="shared" si="43"/>
        <v>123.08118990972308</v>
      </c>
      <c r="I254" s="91">
        <f t="shared" si="44"/>
        <v>236.91881009027691</v>
      </c>
      <c r="K254">
        <v>0</v>
      </c>
      <c r="L254">
        <v>0</v>
      </c>
      <c r="M254" s="106">
        <f t="shared" si="45"/>
        <v>236.91881009027691</v>
      </c>
      <c r="N254" s="79">
        <f t="shared" si="46"/>
        <v>36.431808787172315</v>
      </c>
      <c r="O254" s="196">
        <f t="shared" si="55"/>
        <v>1.6835269155654384</v>
      </c>
      <c r="P254" s="196">
        <f t="shared" si="56"/>
        <v>895.73083135347269</v>
      </c>
      <c r="Q254" s="22">
        <f t="shared" si="57"/>
        <v>531.94376922059507</v>
      </c>
      <c r="S254" s="5">
        <f t="shared" si="47"/>
        <v>14.9</v>
      </c>
      <c r="T254" s="105">
        <f t="shared" si="61"/>
        <v>531.94376922059507</v>
      </c>
      <c r="U254" s="105">
        <f t="shared" si="48"/>
        <v>1</v>
      </c>
      <c r="W254" s="120">
        <f t="shared" si="49"/>
        <v>53.568191212827685</v>
      </c>
      <c r="Z254" s="26">
        <f t="shared" si="50"/>
        <v>67.910621700680764</v>
      </c>
      <c r="AA254" s="26">
        <f t="shared" si="58"/>
        <v>22.089378299319236</v>
      </c>
      <c r="AB254">
        <v>14.9</v>
      </c>
      <c r="AC254" s="105">
        <f t="shared" si="59"/>
        <v>336.8418125609108</v>
      </c>
      <c r="AD254" s="105">
        <f t="shared" si="51"/>
        <v>531.94376922059507</v>
      </c>
      <c r="AF254" s="105">
        <f t="shared" si="52"/>
        <v>336.8418125609108</v>
      </c>
      <c r="AG254" s="105">
        <f t="shared" si="60"/>
        <v>336.8418125609108</v>
      </c>
      <c r="AI254" s="172"/>
    </row>
    <row r="255" spans="2:35" x14ac:dyDescent="0.25">
      <c r="B255" s="104">
        <v>15</v>
      </c>
      <c r="C255" s="36">
        <f t="shared" si="53"/>
        <v>45</v>
      </c>
      <c r="E255" s="40">
        <f t="shared" si="42"/>
        <v>0.58294163966720169</v>
      </c>
      <c r="F255" s="22">
        <f t="shared" si="54"/>
        <v>35.657709002282175</v>
      </c>
      <c r="H255" s="90">
        <f t="shared" si="43"/>
        <v>121.53700401602229</v>
      </c>
      <c r="I255" s="91">
        <f t="shared" si="44"/>
        <v>238.46299598397769</v>
      </c>
      <c r="K255">
        <v>0</v>
      </c>
      <c r="L255">
        <v>0</v>
      </c>
      <c r="M255" s="106">
        <f t="shared" si="45"/>
        <v>238.46299598397769</v>
      </c>
      <c r="N255" s="79">
        <f t="shared" si="46"/>
        <v>35.657709002282175</v>
      </c>
      <c r="O255" s="196">
        <f t="shared" si="55"/>
        <v>1.7150648525949697</v>
      </c>
      <c r="P255" s="196">
        <f t="shared" si="56"/>
        <v>889.99001455998007</v>
      </c>
      <c r="Q255" s="22">
        <f t="shared" si="57"/>
        <v>518.81223837503148</v>
      </c>
      <c r="S255" s="5">
        <f t="shared" si="47"/>
        <v>15</v>
      </c>
      <c r="T255" s="105">
        <f t="shared" si="61"/>
        <v>518.81223837503148</v>
      </c>
      <c r="U255" s="105">
        <f t="shared" si="48"/>
        <v>1</v>
      </c>
      <c r="V255" s="105">
        <f>SUM(T246:T255)/10</f>
        <v>573.82609453760301</v>
      </c>
      <c r="W255" s="120">
        <f t="shared" si="49"/>
        <v>54.342290997717825</v>
      </c>
      <c r="Z255" s="26">
        <f t="shared" si="50"/>
        <v>69.377209909948576</v>
      </c>
      <c r="AA255" s="26">
        <f t="shared" si="58"/>
        <v>20.622790090051424</v>
      </c>
      <c r="AB255">
        <v>15</v>
      </c>
      <c r="AC255" s="105">
        <f t="shared" si="59"/>
        <v>313.46689811135701</v>
      </c>
      <c r="AD255" s="105">
        <f t="shared" si="51"/>
        <v>518.81223837503148</v>
      </c>
      <c r="AF255" s="105">
        <f t="shared" si="52"/>
        <v>313.46689811135701</v>
      </c>
      <c r="AG255" s="105">
        <f t="shared" si="60"/>
        <v>313.46689811135701</v>
      </c>
      <c r="AI255" s="172"/>
    </row>
    <row r="256" spans="2:35" x14ac:dyDescent="0.25">
      <c r="B256" s="104">
        <v>15.1</v>
      </c>
      <c r="C256" s="36">
        <f t="shared" si="53"/>
        <v>46.499999999999993</v>
      </c>
      <c r="E256" s="40">
        <f t="shared" si="42"/>
        <v>0.57172783301640706</v>
      </c>
      <c r="F256" s="22">
        <f t="shared" si="54"/>
        <v>34.870800900298221</v>
      </c>
      <c r="H256" s="90">
        <f t="shared" si="43"/>
        <v>120.01767478471271</v>
      </c>
      <c r="I256" s="91">
        <f t="shared" si="44"/>
        <v>239.98232521528729</v>
      </c>
      <c r="K256">
        <v>0</v>
      </c>
      <c r="L256">
        <v>0</v>
      </c>
      <c r="M256" s="106">
        <f t="shared" si="45"/>
        <v>239.98232521528729</v>
      </c>
      <c r="N256" s="79">
        <f t="shared" si="46"/>
        <v>34.870800900298221</v>
      </c>
      <c r="O256" s="196">
        <f t="shared" si="55"/>
        <v>1.7486927115313866</v>
      </c>
      <c r="P256" s="196">
        <f t="shared" si="56"/>
        <v>883.94624191652974</v>
      </c>
      <c r="Q256" s="22">
        <f t="shared" si="57"/>
        <v>505.37666939393426</v>
      </c>
      <c r="S256" s="5">
        <f t="shared" si="47"/>
        <v>15.1</v>
      </c>
      <c r="T256" s="105">
        <f t="shared" si="61"/>
        <v>505.37666939393426</v>
      </c>
      <c r="U256" s="105">
        <f t="shared" si="48"/>
        <v>1</v>
      </c>
      <c r="W256" s="120">
        <f t="shared" si="49"/>
        <v>55.129199099701779</v>
      </c>
      <c r="Z256" s="26">
        <f t="shared" si="50"/>
        <v>70.844266041345094</v>
      </c>
      <c r="AA256" s="26">
        <f t="shared" si="58"/>
        <v>19.155733958654906</v>
      </c>
      <c r="AB256">
        <v>15.1</v>
      </c>
      <c r="AC256" s="105">
        <f t="shared" si="59"/>
        <v>290.05541021972857</v>
      </c>
      <c r="AD256" s="105">
        <f t="shared" si="51"/>
        <v>505.37666939393426</v>
      </c>
      <c r="AF256" s="105">
        <f t="shared" si="52"/>
        <v>290.05541021972857</v>
      </c>
      <c r="AG256" s="105">
        <f t="shared" si="60"/>
        <v>290.05541021972857</v>
      </c>
      <c r="AI256" s="172"/>
    </row>
    <row r="257" spans="2:35" x14ac:dyDescent="0.25">
      <c r="B257" s="104">
        <v>15.2</v>
      </c>
      <c r="C257" s="36">
        <f t="shared" si="53"/>
        <v>47.999999999999986</v>
      </c>
      <c r="E257" s="40">
        <f t="shared" si="42"/>
        <v>0.56023191189581312</v>
      </c>
      <c r="F257" s="22">
        <f t="shared" si="54"/>
        <v>34.07183751188844</v>
      </c>
      <c r="H257" s="90">
        <f t="shared" si="43"/>
        <v>118.52230397868101</v>
      </c>
      <c r="I257" s="91">
        <f t="shared" si="44"/>
        <v>241.47769602131899</v>
      </c>
      <c r="K257">
        <v>0</v>
      </c>
      <c r="L257">
        <v>0</v>
      </c>
      <c r="M257" s="106">
        <f t="shared" si="45"/>
        <v>241.47769602131899</v>
      </c>
      <c r="N257" s="79">
        <f t="shared" si="46"/>
        <v>34.07183751188844</v>
      </c>
      <c r="O257" s="196">
        <f t="shared" si="55"/>
        <v>1.7845636565385417</v>
      </c>
      <c r="P257" s="196">
        <f t="shared" si="56"/>
        <v>877.58523198429805</v>
      </c>
      <c r="Q257" s="22">
        <f t="shared" si="57"/>
        <v>491.65125236609407</v>
      </c>
      <c r="S257" s="5">
        <f t="shared" si="47"/>
        <v>15.2</v>
      </c>
      <c r="T257" s="105">
        <f t="shared" si="61"/>
        <v>491.65125236609407</v>
      </c>
      <c r="U257" s="105">
        <f t="shared" si="48"/>
        <v>1</v>
      </c>
      <c r="W257" s="120">
        <f t="shared" si="49"/>
        <v>55.92816248811156</v>
      </c>
      <c r="Z257" s="26">
        <f t="shared" si="50"/>
        <v>72.311734154644896</v>
      </c>
      <c r="AA257" s="26">
        <f t="shared" si="58"/>
        <v>17.688265845355104</v>
      </c>
      <c r="AB257">
        <v>15.2</v>
      </c>
      <c r="AC257" s="105">
        <f t="shared" si="59"/>
        <v>266.64369768599988</v>
      </c>
      <c r="AD257" s="105">
        <f t="shared" si="51"/>
        <v>491.65125236609407</v>
      </c>
      <c r="AF257" s="105">
        <f t="shared" si="52"/>
        <v>266.64369768599988</v>
      </c>
      <c r="AG257" s="105">
        <f t="shared" si="60"/>
        <v>266.64369768599988</v>
      </c>
      <c r="AI257" s="172"/>
    </row>
    <row r="258" spans="2:35" x14ac:dyDescent="0.25">
      <c r="B258" s="104">
        <v>15.3</v>
      </c>
      <c r="C258" s="36">
        <f t="shared" si="53"/>
        <v>49.500000000000014</v>
      </c>
      <c r="E258" s="40">
        <f t="shared" si="42"/>
        <v>0.5484617550355213</v>
      </c>
      <c r="F258" s="22">
        <f t="shared" si="54"/>
        <v>33.261546811733233</v>
      </c>
      <c r="H258" s="90">
        <f t="shared" si="43"/>
        <v>117.04997933482616</v>
      </c>
      <c r="I258" s="91">
        <f t="shared" si="44"/>
        <v>242.95002066517384</v>
      </c>
      <c r="K258">
        <v>0</v>
      </c>
      <c r="L258">
        <v>0</v>
      </c>
      <c r="M258" s="106">
        <f t="shared" si="45"/>
        <v>242.95002066517384</v>
      </c>
      <c r="N258" s="79">
        <f t="shared" si="46"/>
        <v>33.261546811733233</v>
      </c>
      <c r="O258" s="196">
        <f t="shared" si="55"/>
        <v>1.8228478588287393</v>
      </c>
      <c r="P258" s="196">
        <f t="shared" si="56"/>
        <v>870.89150865639624</v>
      </c>
      <c r="Q258" s="22">
        <f t="shared" si="57"/>
        <v>477.65068528321996</v>
      </c>
      <c r="S258" s="5">
        <f t="shared" si="47"/>
        <v>15.3</v>
      </c>
      <c r="T258" s="105">
        <f t="shared" si="61"/>
        <v>477.65068528321996</v>
      </c>
      <c r="U258" s="105">
        <f t="shared" si="48"/>
        <v>1</v>
      </c>
      <c r="W258" s="120">
        <f t="shared" si="49"/>
        <v>56.738453188266767</v>
      </c>
      <c r="Z258" s="26">
        <f t="shared" si="50"/>
        <v>73.779561200630695</v>
      </c>
      <c r="AA258" s="26">
        <f t="shared" si="58"/>
        <v>16.220438799369305</v>
      </c>
      <c r="AB258">
        <v>15.3</v>
      </c>
      <c r="AC258" s="105">
        <f t="shared" si="59"/>
        <v>243.26930248755227</v>
      </c>
      <c r="AD258" s="105">
        <f t="shared" si="51"/>
        <v>477.65068528321996</v>
      </c>
      <c r="AF258" s="105">
        <f t="shared" si="52"/>
        <v>243.26930248755227</v>
      </c>
      <c r="AG258" s="105">
        <f t="shared" si="60"/>
        <v>243.26930248755227</v>
      </c>
      <c r="AI258" s="172"/>
    </row>
    <row r="259" spans="2:35" x14ac:dyDescent="0.25">
      <c r="B259" s="104">
        <v>15.4</v>
      </c>
      <c r="C259" s="36">
        <f t="shared" si="53"/>
        <v>51.000000000000007</v>
      </c>
      <c r="E259" s="40">
        <f t="shared" si="42"/>
        <v>0.53642542911311186</v>
      </c>
      <c r="F259" s="22">
        <f t="shared" si="54"/>
        <v>32.440632236746545</v>
      </c>
      <c r="H259" s="90">
        <f t="shared" si="43"/>
        <v>115.59977990809371</v>
      </c>
      <c r="I259" s="91">
        <f t="shared" si="44"/>
        <v>244.40022009190631</v>
      </c>
      <c r="K259">
        <v>0</v>
      </c>
      <c r="L259">
        <v>0</v>
      </c>
      <c r="M259" s="106">
        <f t="shared" si="45"/>
        <v>244.40022009190631</v>
      </c>
      <c r="N259" s="79">
        <f t="shared" si="46"/>
        <v>32.440632236746545</v>
      </c>
      <c r="O259" s="196">
        <f t="shared" si="55"/>
        <v>1.863734811419623</v>
      </c>
      <c r="P259" s="196">
        <f t="shared" si="56"/>
        <v>863.84828426169076</v>
      </c>
      <c r="Q259" s="22">
        <f t="shared" si="57"/>
        <v>463.39018657370292</v>
      </c>
      <c r="S259" s="5">
        <f t="shared" si="47"/>
        <v>15.4</v>
      </c>
      <c r="T259" s="105">
        <f t="shared" si="61"/>
        <v>463.39018657370292</v>
      </c>
      <c r="U259" s="105">
        <f t="shared" si="48"/>
        <v>1</v>
      </c>
      <c r="W259" s="120">
        <f t="shared" si="49"/>
        <v>57.559367763253455</v>
      </c>
      <c r="Z259" s="26">
        <f t="shared" si="50"/>
        <v>75.247696639040612</v>
      </c>
      <c r="AA259" s="26">
        <f t="shared" si="58"/>
        <v>14.752303360959388</v>
      </c>
      <c r="AB259">
        <v>15.4</v>
      </c>
      <c r="AC259" s="105">
        <f t="shared" si="59"/>
        <v>219.9710392941887</v>
      </c>
      <c r="AD259" s="105">
        <f t="shared" si="51"/>
        <v>463.39018657370292</v>
      </c>
      <c r="AF259" s="105">
        <f t="shared" si="52"/>
        <v>219.9710392941887</v>
      </c>
      <c r="AG259" s="105">
        <f t="shared" si="60"/>
        <v>219.9710392941887</v>
      </c>
      <c r="AI259" s="172"/>
    </row>
    <row r="260" spans="2:35" x14ac:dyDescent="0.25">
      <c r="B260" s="104">
        <v>15.5</v>
      </c>
      <c r="C260" s="36">
        <f t="shared" si="53"/>
        <v>52.5</v>
      </c>
      <c r="E260" s="40">
        <f t="shared" si="42"/>
        <v>0.52413118322514385</v>
      </c>
      <c r="F260" s="22">
        <f t="shared" si="54"/>
        <v>31.609773332332978</v>
      </c>
      <c r="H260" s="90">
        <f t="shared" si="43"/>
        <v>114.17078071176513</v>
      </c>
      <c r="I260" s="91">
        <f t="shared" si="44"/>
        <v>245.82921928823487</v>
      </c>
      <c r="K260">
        <v>0</v>
      </c>
      <c r="L260">
        <v>0</v>
      </c>
      <c r="M260" s="106">
        <f t="shared" si="45"/>
        <v>245.82921928823487</v>
      </c>
      <c r="N260" s="79">
        <f t="shared" si="46"/>
        <v>31.609773332332978</v>
      </c>
      <c r="O260" s="196">
        <f t="shared" si="55"/>
        <v>1.907436038372079</v>
      </c>
      <c r="P260" s="196">
        <f t="shared" si="56"/>
        <v>856.43732786517512</v>
      </c>
      <c r="Q260" s="22">
        <f t="shared" si="57"/>
        <v>448.88551001215467</v>
      </c>
      <c r="S260" s="5">
        <f t="shared" si="47"/>
        <v>15.5</v>
      </c>
      <c r="T260" s="105">
        <f t="shared" si="61"/>
        <v>448.88551001215467</v>
      </c>
      <c r="U260" s="105">
        <f t="shared" si="48"/>
        <v>1</v>
      </c>
      <c r="W260" s="120">
        <f t="shared" si="49"/>
        <v>58.390226667667022</v>
      </c>
      <c r="Z260" s="26">
        <f t="shared" si="50"/>
        <v>76.716092091217135</v>
      </c>
      <c r="AA260" s="26">
        <f t="shared" si="58"/>
        <v>13.283907908782865</v>
      </c>
      <c r="AB260">
        <v>15.5</v>
      </c>
      <c r="AC260" s="105">
        <f t="shared" si="59"/>
        <v>196.789086985224</v>
      </c>
      <c r="AD260" s="105">
        <f t="shared" si="51"/>
        <v>448.88551001215467</v>
      </c>
      <c r="AF260" s="105">
        <f t="shared" si="52"/>
        <v>196.789086985224</v>
      </c>
      <c r="AG260" s="105">
        <f t="shared" si="60"/>
        <v>196.789086985224</v>
      </c>
      <c r="AI260" s="172"/>
    </row>
    <row r="261" spans="2:35" x14ac:dyDescent="0.25">
      <c r="B261" s="104">
        <v>15.6</v>
      </c>
      <c r="C261" s="36">
        <f t="shared" si="53"/>
        <v>53.999999999999993</v>
      </c>
      <c r="E261" s="40">
        <f t="shared" si="42"/>
        <v>0.51158744323363758</v>
      </c>
      <c r="F261" s="22">
        <f t="shared" si="54"/>
        <v>30.76962650215069</v>
      </c>
      <c r="H261" s="90">
        <f t="shared" si="43"/>
        <v>112.76205671001767</v>
      </c>
      <c r="I261" s="91">
        <f t="shared" si="44"/>
        <v>247.23794328998233</v>
      </c>
      <c r="K261">
        <v>0</v>
      </c>
      <c r="L261">
        <v>0</v>
      </c>
      <c r="M261" s="106">
        <f t="shared" si="45"/>
        <v>247.23794328998233</v>
      </c>
      <c r="N261" s="79">
        <f t="shared" si="46"/>
        <v>30.76962650215069</v>
      </c>
      <c r="O261" s="196">
        <f t="shared" si="55"/>
        <v>1.9541882787680609</v>
      </c>
      <c r="P261" s="196">
        <f t="shared" si="56"/>
        <v>848.63881656700528</v>
      </c>
      <c r="Q261" s="22">
        <f t="shared" si="57"/>
        <v>434.15296239633426</v>
      </c>
      <c r="S261" s="5">
        <f t="shared" si="47"/>
        <v>15.6</v>
      </c>
      <c r="T261" s="105">
        <f t="shared" si="61"/>
        <v>434.15296239633426</v>
      </c>
      <c r="U261" s="105">
        <f t="shared" si="48"/>
        <v>1</v>
      </c>
      <c r="W261" s="120">
        <f t="shared" si="49"/>
        <v>59.230373497849314</v>
      </c>
      <c r="Z261" s="26">
        <f t="shared" si="50"/>
        <v>78.18470102213972</v>
      </c>
      <c r="AA261" s="26">
        <f t="shared" si="58"/>
        <v>11.81529897786028</v>
      </c>
      <c r="AB261">
        <v>15.6</v>
      </c>
      <c r="AC261" s="105">
        <f t="shared" si="59"/>
        <v>173.76509400370111</v>
      </c>
      <c r="AD261" s="105">
        <f t="shared" si="51"/>
        <v>434.15296239633426</v>
      </c>
      <c r="AF261" s="105">
        <f t="shared" si="52"/>
        <v>173.76509400370111</v>
      </c>
      <c r="AG261" s="105">
        <f t="shared" si="60"/>
        <v>173.76509400370111</v>
      </c>
      <c r="AI261" s="172"/>
    </row>
    <row r="262" spans="2:35" x14ac:dyDescent="0.25">
      <c r="B262" s="104">
        <v>15.7</v>
      </c>
      <c r="C262" s="36">
        <f t="shared" si="53"/>
        <v>55.499999999999986</v>
      </c>
      <c r="E262" s="40">
        <f t="shared" si="42"/>
        <v>0.49880280599140947</v>
      </c>
      <c r="F262" s="22">
        <f t="shared" si="54"/>
        <v>29.920825839775759</v>
      </c>
      <c r="H262" s="90">
        <f t="shared" si="43"/>
        <v>111.37268621936467</v>
      </c>
      <c r="I262" s="91">
        <f t="shared" si="44"/>
        <v>248.62731378063535</v>
      </c>
      <c r="K262">
        <v>0</v>
      </c>
      <c r="L262">
        <v>0</v>
      </c>
      <c r="M262" s="106">
        <f t="shared" si="45"/>
        <v>248.62731378063535</v>
      </c>
      <c r="N262" s="79">
        <f t="shared" si="46"/>
        <v>29.920825839775759</v>
      </c>
      <c r="O262" s="196">
        <f t="shared" si="55"/>
        <v>2.0042572449414644</v>
      </c>
      <c r="P262" s="196">
        <f t="shared" si="56"/>
        <v>840.43116722225432</v>
      </c>
      <c r="Q262" s="22">
        <f t="shared" si="57"/>
        <v>419.20942445309595</v>
      </c>
      <c r="S262" s="5">
        <f t="shared" si="47"/>
        <v>15.7</v>
      </c>
      <c r="T262" s="105">
        <f t="shared" si="61"/>
        <v>419.20942445309595</v>
      </c>
      <c r="U262" s="105">
        <f t="shared" si="48"/>
        <v>1</v>
      </c>
      <c r="W262" s="120">
        <f t="shared" si="49"/>
        <v>60.079174160224241</v>
      </c>
      <c r="Z262" s="26">
        <f t="shared" si="50"/>
        <v>79.653478447195184</v>
      </c>
      <c r="AA262" s="26">
        <f t="shared" si="58"/>
        <v>10.346521552804816</v>
      </c>
      <c r="AB262">
        <v>15.7</v>
      </c>
      <c r="AC262" s="105">
        <f t="shared" si="59"/>
        <v>150.94229970241173</v>
      </c>
      <c r="AD262" s="105">
        <f t="shared" si="51"/>
        <v>419.20942445309595</v>
      </c>
      <c r="AF262" s="105">
        <f t="shared" si="52"/>
        <v>150.94229970241173</v>
      </c>
      <c r="AG262" s="105">
        <f t="shared" si="60"/>
        <v>150.94229970241173</v>
      </c>
      <c r="AI262" s="172"/>
    </row>
    <row r="263" spans="2:35" x14ac:dyDescent="0.25">
      <c r="B263" s="104">
        <v>15.8</v>
      </c>
      <c r="C263" s="36">
        <f t="shared" si="53"/>
        <v>57.000000000000014</v>
      </c>
      <c r="E263" s="40">
        <f t="shared" si="42"/>
        <v>0.48578603345021809</v>
      </c>
      <c r="F263" s="22">
        <f t="shared" si="54"/>
        <v>29.063984023418094</v>
      </c>
      <c r="H263" s="90">
        <f t="shared" si="43"/>
        <v>110.00175377481001</v>
      </c>
      <c r="I263" s="91">
        <f t="shared" si="44"/>
        <v>249.99824622518997</v>
      </c>
      <c r="K263">
        <v>0</v>
      </c>
      <c r="L263">
        <v>0</v>
      </c>
      <c r="M263" s="106">
        <f t="shared" si="45"/>
        <v>249.99824622518997</v>
      </c>
      <c r="N263" s="79">
        <f t="shared" si="46"/>
        <v>29.063984023418094</v>
      </c>
      <c r="O263" s="196">
        <f t="shared" si="55"/>
        <v>2.0579420790831997</v>
      </c>
      <c r="P263" s="196">
        <f t="shared" si="56"/>
        <v>831.79084554978192</v>
      </c>
      <c r="Q263" s="22">
        <f t="shared" si="57"/>
        <v>404.07237551983161</v>
      </c>
      <c r="S263" s="5">
        <f t="shared" si="47"/>
        <v>15.8</v>
      </c>
      <c r="T263" s="105">
        <f t="shared" si="61"/>
        <v>404.07237551983161</v>
      </c>
      <c r="U263" s="105">
        <f t="shared" si="48"/>
        <v>1</v>
      </c>
      <c r="W263" s="120">
        <f t="shared" si="49"/>
        <v>60.936015976581906</v>
      </c>
      <c r="Z263" s="26">
        <f t="shared" si="50"/>
        <v>81.122380659593205</v>
      </c>
      <c r="AA263" s="26">
        <f t="shared" si="58"/>
        <v>8.8776193404067953</v>
      </c>
      <c r="AB263">
        <v>15.8</v>
      </c>
      <c r="AC263" s="105">
        <f t="shared" si="59"/>
        <v>128.36567421957233</v>
      </c>
      <c r="AD263" s="105">
        <f t="shared" si="51"/>
        <v>404.07237551983161</v>
      </c>
      <c r="AF263" s="105">
        <f t="shared" si="52"/>
        <v>128.36567421957233</v>
      </c>
      <c r="AG263" s="105">
        <f t="shared" si="60"/>
        <v>128.36567421957233</v>
      </c>
      <c r="AI263" s="172"/>
    </row>
    <row r="264" spans="2:35" x14ac:dyDescent="0.25">
      <c r="B264" s="104">
        <v>15.9</v>
      </c>
      <c r="C264" s="36">
        <f t="shared" si="53"/>
        <v>58.500000000000007</v>
      </c>
      <c r="E264" s="40">
        <f t="shared" si="42"/>
        <v>0.4725460466557615</v>
      </c>
      <c r="F264" s="22">
        <f t="shared" si="54"/>
        <v>28.199693257390674</v>
      </c>
      <c r="H264" s="90">
        <f t="shared" si="43"/>
        <v>108.64835251474243</v>
      </c>
      <c r="I264" s="91">
        <f t="shared" si="44"/>
        <v>251.35164748525756</v>
      </c>
      <c r="K264">
        <v>0</v>
      </c>
      <c r="L264">
        <v>0</v>
      </c>
      <c r="M264" s="106">
        <f t="shared" si="45"/>
        <v>251.35164748525756</v>
      </c>
      <c r="N264" s="79">
        <f t="shared" si="46"/>
        <v>28.199693257390674</v>
      </c>
      <c r="O264" s="196">
        <f t="shared" si="55"/>
        <v>2.1155806640107762</v>
      </c>
      <c r="P264" s="196">
        <f t="shared" si="56"/>
        <v>822.69214905587341</v>
      </c>
      <c r="Q264" s="22">
        <f t="shared" si="57"/>
        <v>388.75992265108539</v>
      </c>
      <c r="S264" s="5">
        <f t="shared" si="47"/>
        <v>15.9</v>
      </c>
      <c r="T264" s="105">
        <f t="shared" si="61"/>
        <v>388.75992265108539</v>
      </c>
      <c r="U264" s="105">
        <f t="shared" si="48"/>
        <v>1</v>
      </c>
      <c r="W264" s="120">
        <f t="shared" si="49"/>
        <v>61.800306742609322</v>
      </c>
      <c r="Z264" s="26">
        <f t="shared" si="50"/>
        <v>82.591364974786401</v>
      </c>
      <c r="AA264" s="26">
        <f t="shared" si="58"/>
        <v>7.4086350252135986</v>
      </c>
      <c r="AB264">
        <v>15.9</v>
      </c>
      <c r="AC264" s="105">
        <f t="shared" si="59"/>
        <v>106.08207988270692</v>
      </c>
      <c r="AD264" s="105">
        <f t="shared" si="51"/>
        <v>388.75992265108539</v>
      </c>
      <c r="AF264" s="105">
        <f t="shared" si="52"/>
        <v>106.08207988270692</v>
      </c>
      <c r="AG264" s="105">
        <f t="shared" si="60"/>
        <v>106.08207988270692</v>
      </c>
      <c r="AI264" s="172"/>
    </row>
    <row r="265" spans="2:35" x14ac:dyDescent="0.25">
      <c r="B265" s="104">
        <v>16</v>
      </c>
      <c r="C265" s="36">
        <f t="shared" si="53"/>
        <v>60</v>
      </c>
      <c r="E265" s="40">
        <f t="shared" si="42"/>
        <v>0.45909191963363638</v>
      </c>
      <c r="F265" s="22">
        <f t="shared" si="54"/>
        <v>27.328526246368305</v>
      </c>
      <c r="H265" s="90">
        <f t="shared" si="43"/>
        <v>107.31158613605295</v>
      </c>
      <c r="I265" s="91">
        <f t="shared" si="44"/>
        <v>252.68841386394706</v>
      </c>
      <c r="K265">
        <v>0</v>
      </c>
      <c r="L265">
        <v>0</v>
      </c>
      <c r="M265" s="106">
        <f t="shared" si="45"/>
        <v>252.68841386394706</v>
      </c>
      <c r="N265" s="79">
        <f t="shared" si="46"/>
        <v>27.328526246368305</v>
      </c>
      <c r="O265" s="196">
        <f t="shared" si="55"/>
        <v>2.1775559849485435</v>
      </c>
      <c r="P265" s="196">
        <f t="shared" si="56"/>
        <v>813.10695954769392</v>
      </c>
      <c r="Q265" s="22">
        <f t="shared" si="57"/>
        <v>373.29083492622044</v>
      </c>
      <c r="S265" s="5">
        <f t="shared" si="47"/>
        <v>16</v>
      </c>
      <c r="T265" s="105">
        <f t="shared" si="61"/>
        <v>373.29083492622044</v>
      </c>
      <c r="U265" s="105">
        <f t="shared" si="48"/>
        <v>1</v>
      </c>
      <c r="V265" s="105">
        <f>SUM(T256:T265)/10</f>
        <v>440.64398235756732</v>
      </c>
      <c r="W265" s="120">
        <f t="shared" si="49"/>
        <v>62.671473753631695</v>
      </c>
      <c r="Z265" s="26">
        <f t="shared" si="50"/>
        <v>84.060389488622803</v>
      </c>
      <c r="AA265" s="26">
        <f t="shared" si="58"/>
        <v>5.9396105113771966</v>
      </c>
      <c r="AB265">
        <v>16</v>
      </c>
      <c r="AC265" s="105">
        <f t="shared" si="59"/>
        <v>84.140457694727303</v>
      </c>
      <c r="AD265" s="105">
        <f t="shared" si="51"/>
        <v>373.29083492622044</v>
      </c>
      <c r="AF265" s="105">
        <f t="shared" si="52"/>
        <v>84.140457694727303</v>
      </c>
      <c r="AG265" s="105">
        <f t="shared" si="60"/>
        <v>84.140457694727303</v>
      </c>
      <c r="AI265" s="172"/>
    </row>
    <row r="266" spans="2:35" x14ac:dyDescent="0.25">
      <c r="B266" s="104">
        <v>16.100000000000001</v>
      </c>
      <c r="C266" s="36">
        <f t="shared" si="53"/>
        <v>61.500000000000021</v>
      </c>
      <c r="E266" s="40">
        <f t="shared" si="42"/>
        <v>0.44543287317045455</v>
      </c>
      <c r="F266" s="22">
        <f t="shared" si="54"/>
        <v>26.451037190583754</v>
      </c>
      <c r="H266" s="90">
        <f t="shared" si="43"/>
        <v>105.99057046792385</v>
      </c>
      <c r="I266" s="91">
        <f t="shared" si="44"/>
        <v>254.00942953207615</v>
      </c>
      <c r="K266">
        <v>0</v>
      </c>
      <c r="L266">
        <v>0</v>
      </c>
      <c r="M266" s="106">
        <f t="shared" si="45"/>
        <v>254.00942953207615</v>
      </c>
      <c r="N266" s="79">
        <f t="shared" si="46"/>
        <v>26.451037190583754</v>
      </c>
      <c r="O266" s="196">
        <f t="shared" si="55"/>
        <v>2.2443037928042124</v>
      </c>
      <c r="P266" s="196">
        <f t="shared" si="56"/>
        <v>803.00446023039615</v>
      </c>
      <c r="Q266" s="22">
        <f t="shared" si="57"/>
        <v>357.6845838891154</v>
      </c>
      <c r="S266" s="5">
        <f t="shared" si="47"/>
        <v>16.100000000000001</v>
      </c>
      <c r="T266" s="105">
        <f t="shared" si="61"/>
        <v>357.6845838891154</v>
      </c>
      <c r="U266" s="105">
        <f t="shared" si="48"/>
        <v>1</v>
      </c>
      <c r="W266" s="120">
        <f t="shared" si="49"/>
        <v>63.548962809416246</v>
      </c>
      <c r="Z266" s="26">
        <f t="shared" si="50"/>
        <v>85.529412846253081</v>
      </c>
      <c r="AA266" s="26">
        <f t="shared" si="58"/>
        <v>4.4705871537469193</v>
      </c>
      <c r="AB266">
        <v>16.100000000000001</v>
      </c>
      <c r="AC266" s="105">
        <f t="shared" si="59"/>
        <v>62.592043127693742</v>
      </c>
      <c r="AD266" s="105">
        <f t="shared" si="51"/>
        <v>357.6845838891154</v>
      </c>
      <c r="AF266" s="105">
        <f t="shared" si="52"/>
        <v>62.592043127693742</v>
      </c>
      <c r="AG266" s="105">
        <f t="shared" si="60"/>
        <v>62.592043127693742</v>
      </c>
      <c r="AI266" s="172"/>
    </row>
    <row r="267" spans="2:35" x14ac:dyDescent="0.25">
      <c r="B267" s="104">
        <v>16.2</v>
      </c>
      <c r="C267" s="36">
        <f t="shared" si="53"/>
        <v>62.999999999999986</v>
      </c>
      <c r="E267" s="40">
        <f t="shared" si="42"/>
        <v>0.43157826849437808</v>
      </c>
      <c r="F267" s="22">
        <f t="shared" si="54"/>
        <v>25.567762792000199</v>
      </c>
      <c r="H267" s="90">
        <f t="shared" si="43"/>
        <v>104.68443470940301</v>
      </c>
      <c r="I267" s="91">
        <f t="shared" si="44"/>
        <v>255.31556529059699</v>
      </c>
      <c r="K267">
        <v>0</v>
      </c>
      <c r="L267">
        <v>0</v>
      </c>
      <c r="M267" s="106">
        <f t="shared" si="45"/>
        <v>255.31556529059699</v>
      </c>
      <c r="N267" s="79">
        <f t="shared" si="46"/>
        <v>25.567762792000199</v>
      </c>
      <c r="O267" s="196">
        <f t="shared" si="55"/>
        <v>2.3163218900871279</v>
      </c>
      <c r="P267" s="196">
        <f t="shared" si="56"/>
        <v>792.35081144259198</v>
      </c>
      <c r="Q267" s="22">
        <f t="shared" si="57"/>
        <v>341.96139124250931</v>
      </c>
      <c r="S267" s="5">
        <f t="shared" si="47"/>
        <v>16.2</v>
      </c>
      <c r="T267" s="105">
        <f t="shared" si="61"/>
        <v>341.96139124250931</v>
      </c>
      <c r="U267" s="105">
        <f t="shared" si="48"/>
        <v>1</v>
      </c>
      <c r="W267" s="120">
        <f t="shared" si="49"/>
        <v>64.432237207999805</v>
      </c>
      <c r="Z267" s="26">
        <f t="shared" si="50"/>
        <v>86.998394019044426</v>
      </c>
      <c r="AA267" s="26">
        <f t="shared" si="58"/>
        <v>3.0016059809555742</v>
      </c>
      <c r="AB267">
        <v>16.2</v>
      </c>
      <c r="AC267" s="105">
        <f t="shared" si="59"/>
        <v>41.490616263526015</v>
      </c>
      <c r="AD267" s="105">
        <f t="shared" si="51"/>
        <v>341.96139124250931</v>
      </c>
      <c r="AF267" s="105">
        <f t="shared" si="52"/>
        <v>41.490616263526015</v>
      </c>
      <c r="AG267" s="105">
        <f t="shared" si="60"/>
        <v>41.490616263526015</v>
      </c>
      <c r="AI267" s="172"/>
    </row>
    <row r="268" spans="2:35" x14ac:dyDescent="0.25">
      <c r="B268" s="104">
        <v>16.3</v>
      </c>
      <c r="C268" s="36">
        <f t="shared" si="53"/>
        <v>64.500000000000014</v>
      </c>
      <c r="E268" s="40">
        <f t="shared" si="42"/>
        <v>0.41753760085939806</v>
      </c>
      <c r="F268" s="22">
        <f t="shared" si="54"/>
        <v>24.679223263175835</v>
      </c>
      <c r="H268" s="90">
        <f t="shared" si="43"/>
        <v>103.39232237239803</v>
      </c>
      <c r="I268" s="91">
        <f t="shared" si="44"/>
        <v>256.60767762760196</v>
      </c>
      <c r="K268">
        <v>0</v>
      </c>
      <c r="L268">
        <v>0</v>
      </c>
      <c r="M268" s="106">
        <f t="shared" si="45"/>
        <v>256.60767762760196</v>
      </c>
      <c r="N268" s="79">
        <f t="shared" si="46"/>
        <v>24.679223263175835</v>
      </c>
      <c r="O268" s="196">
        <f t="shared" si="55"/>
        <v>2.3941814545144835</v>
      </c>
      <c r="P268" s="196">
        <f t="shared" si="56"/>
        <v>781.1087779553319</v>
      </c>
      <c r="Q268" s="22">
        <f t="shared" si="57"/>
        <v>326.14228515768554</v>
      </c>
      <c r="S268" s="5">
        <f t="shared" si="47"/>
        <v>16.3</v>
      </c>
      <c r="T268" s="105">
        <f t="shared" si="61"/>
        <v>326.14228515768554</v>
      </c>
      <c r="U268" s="105">
        <f t="shared" si="48"/>
        <v>1</v>
      </c>
      <c r="W268" s="120">
        <f t="shared" si="49"/>
        <v>65.320776736824172</v>
      </c>
      <c r="Z268" s="26">
        <f t="shared" si="50"/>
        <v>88.467292086930158</v>
      </c>
      <c r="AA268" s="26">
        <f t="shared" si="58"/>
        <v>1.5327079130698422</v>
      </c>
      <c r="AB268">
        <v>16.3</v>
      </c>
      <c r="AC268" s="105">
        <f t="shared" si="59"/>
        <v>20.892792309173913</v>
      </c>
      <c r="AD268" s="105">
        <f t="shared" si="51"/>
        <v>326.14228515768554</v>
      </c>
      <c r="AF268" s="105">
        <f t="shared" si="52"/>
        <v>20.892792309173913</v>
      </c>
      <c r="AG268" s="105">
        <f t="shared" si="60"/>
        <v>20.892792309173913</v>
      </c>
      <c r="AI268" s="172"/>
    </row>
    <row r="269" spans="2:35" x14ac:dyDescent="0.25">
      <c r="B269" s="104">
        <v>16.399999999999999</v>
      </c>
      <c r="C269" s="36">
        <f t="shared" si="53"/>
        <v>65.999999999999972</v>
      </c>
      <c r="E269" s="40">
        <f t="shared" si="42"/>
        <v>0.40332049303776568</v>
      </c>
      <c r="F269" s="22">
        <f t="shared" si="54"/>
        <v>23.785923332014381</v>
      </c>
      <c r="H269" s="90">
        <f t="shared" si="43"/>
        <v>102.11339196822402</v>
      </c>
      <c r="I269" s="91">
        <f t="shared" si="44"/>
        <v>257.88660803177595</v>
      </c>
      <c r="K269">
        <v>0</v>
      </c>
      <c r="L269">
        <v>0</v>
      </c>
      <c r="M269" s="106">
        <f t="shared" si="45"/>
        <v>257.88660803177595</v>
      </c>
      <c r="N269" s="79">
        <f t="shared" si="46"/>
        <v>23.785923332014381</v>
      </c>
      <c r="O269" s="196">
        <f t="shared" si="55"/>
        <v>2.4785409413089257</v>
      </c>
      <c r="P269" s="196">
        <f t="shared" si="56"/>
        <v>769.23729940179999</v>
      </c>
      <c r="Q269" s="22">
        <f t="shared" si="57"/>
        <v>310.24916685777333</v>
      </c>
      <c r="S269" s="5">
        <f t="shared" si="47"/>
        <v>16.399999999999999</v>
      </c>
      <c r="T269" s="105">
        <f t="shared" si="61"/>
        <v>310.24916685777333</v>
      </c>
      <c r="U269" s="105">
        <f t="shared" si="48"/>
        <v>1</v>
      </c>
      <c r="W269" s="120">
        <f t="shared" si="49"/>
        <v>66.214076667985623</v>
      </c>
      <c r="Z269" s="26">
        <f t="shared" si="50"/>
        <v>89.936066023741944</v>
      </c>
      <c r="AA269" s="26">
        <f t="shared" si="58"/>
        <v>6.3933976258056191E-2</v>
      </c>
      <c r="AB269">
        <v>16.399999999999999</v>
      </c>
      <c r="AC269" s="105">
        <f t="shared" si="59"/>
        <v>0.8583597159971843</v>
      </c>
      <c r="AD269" s="105">
        <f t="shared" si="51"/>
        <v>310.24916685777333</v>
      </c>
      <c r="AF269" s="105">
        <f t="shared" si="52"/>
        <v>0.8583597159971843</v>
      </c>
      <c r="AG269" s="105">
        <f t="shared" si="60"/>
        <v>0.8583597159971843</v>
      </c>
      <c r="AI269" s="172"/>
    </row>
    <row r="270" spans="2:35" x14ac:dyDescent="0.25">
      <c r="B270" s="104">
        <v>16.5</v>
      </c>
      <c r="C270" s="36">
        <f t="shared" si="53"/>
        <v>67.5</v>
      </c>
      <c r="E270" s="40">
        <f t="shared" si="42"/>
        <v>0.3889366887250203</v>
      </c>
      <c r="F270" s="22">
        <f t="shared" si="54"/>
        <v>22.888353236881894</v>
      </c>
      <c r="H270" s="90">
        <f t="shared" si="43"/>
        <v>100.8468174723981</v>
      </c>
      <c r="I270" s="91">
        <f t="shared" si="44"/>
        <v>259.15318252760187</v>
      </c>
      <c r="K270">
        <v>0</v>
      </c>
      <c r="L270">
        <v>0</v>
      </c>
      <c r="M270" s="106">
        <f t="shared" si="45"/>
        <v>259.15318252760187</v>
      </c>
      <c r="N270" s="79">
        <f t="shared" si="46"/>
        <v>22.888353236881894</v>
      </c>
      <c r="O270" s="196">
        <f t="shared" si="55"/>
        <v>2.5701632758446329</v>
      </c>
      <c r="P270" s="196">
        <f t="shared" si="56"/>
        <v>756.69099377535201</v>
      </c>
      <c r="Q270" s="22">
        <f t="shared" si="57"/>
        <v>294.30488950703034</v>
      </c>
      <c r="S270" s="5">
        <f t="shared" si="47"/>
        <v>16.5</v>
      </c>
      <c r="T270" s="105">
        <f t="shared" si="61"/>
        <v>294.30488950703034</v>
      </c>
      <c r="U270" s="105">
        <f t="shared" si="48"/>
        <v>1</v>
      </c>
      <c r="W270" s="120">
        <f t="shared" si="49"/>
        <v>67.111646763118102</v>
      </c>
      <c r="Z270" s="26">
        <f t="shared" si="50"/>
        <v>91.40467448315394</v>
      </c>
      <c r="AA270" s="26">
        <f t="shared" si="58"/>
        <v>-1.4046744831539399</v>
      </c>
      <c r="AB270">
        <v>16.5</v>
      </c>
      <c r="AC270" s="105">
        <f t="shared" si="59"/>
        <v>-18.549325403325767</v>
      </c>
      <c r="AD270" s="105">
        <f t="shared" si="51"/>
        <v>294.30488950703034</v>
      </c>
      <c r="AF270" s="105">
        <f t="shared" si="52"/>
        <v>-18.549325403325767</v>
      </c>
      <c r="AG270" s="105">
        <f t="shared" si="60"/>
        <v>0</v>
      </c>
      <c r="AI270" s="172"/>
    </row>
    <row r="271" spans="2:35" x14ac:dyDescent="0.25">
      <c r="B271" s="104">
        <v>16.600000000000001</v>
      </c>
      <c r="C271" s="36">
        <f t="shared" si="53"/>
        <v>69.000000000000028</v>
      </c>
      <c r="E271" s="40">
        <f t="shared" si="42"/>
        <v>0.37439604586215114</v>
      </c>
      <c r="F271" s="22">
        <f t="shared" si="54"/>
        <v>21.986989707688075</v>
      </c>
      <c r="H271" s="90">
        <f t="shared" si="43"/>
        <v>99.591788599068479</v>
      </c>
      <c r="I271" s="91">
        <f t="shared" si="44"/>
        <v>260.40821140093152</v>
      </c>
      <c r="K271">
        <v>0</v>
      </c>
      <c r="L271">
        <v>0</v>
      </c>
      <c r="M271" s="106">
        <f t="shared" si="45"/>
        <v>260.40821140093152</v>
      </c>
      <c r="N271" s="79">
        <f t="shared" si="46"/>
        <v>21.986989707688075</v>
      </c>
      <c r="O271" s="196">
        <f t="shared" si="55"/>
        <v>2.6699372819948644</v>
      </c>
      <c r="P271" s="196">
        <f t="shared" si="56"/>
        <v>743.4195819856385</v>
      </c>
      <c r="Q271" s="22">
        <f t="shared" si="57"/>
        <v>278.3333519119164</v>
      </c>
      <c r="S271" s="5">
        <f t="shared" si="47"/>
        <v>16.600000000000001</v>
      </c>
      <c r="T271" s="105">
        <f t="shared" si="61"/>
        <v>278.3333519119164</v>
      </c>
      <c r="U271" s="105">
        <f t="shared" si="48"/>
        <v>1</v>
      </c>
      <c r="W271" s="120">
        <f t="shared" si="49"/>
        <v>68.013010292311918</v>
      </c>
      <c r="Z271" s="26">
        <f t="shared" si="50"/>
        <v>92.873075582892753</v>
      </c>
      <c r="AA271" s="26">
        <f t="shared" si="58"/>
        <v>-2.8730755828927528</v>
      </c>
      <c r="AB271">
        <v>16.600000000000001</v>
      </c>
      <c r="AC271" s="105">
        <f t="shared" si="59"/>
        <v>-37.262878085159748</v>
      </c>
      <c r="AD271" s="105">
        <f t="shared" si="51"/>
        <v>278.3333519119164</v>
      </c>
      <c r="AF271" s="105">
        <f t="shared" si="52"/>
        <v>-37.262878085159748</v>
      </c>
      <c r="AG271" s="105">
        <f t="shared" si="60"/>
        <v>0</v>
      </c>
      <c r="AI271" s="172"/>
    </row>
    <row r="272" spans="2:35" x14ac:dyDescent="0.25">
      <c r="B272" s="104">
        <v>16.7</v>
      </c>
      <c r="C272" s="36">
        <f t="shared" si="53"/>
        <v>70.499999999999986</v>
      </c>
      <c r="E272" s="40">
        <f t="shared" si="42"/>
        <v>0.35970852987945612</v>
      </c>
      <c r="F272" s="22">
        <f t="shared" si="54"/>
        <v>21.082296929487381</v>
      </c>
      <c r="H272" s="90">
        <f t="shared" si="43"/>
        <v>98.347510913331263</v>
      </c>
      <c r="I272" s="91">
        <f t="shared" si="44"/>
        <v>261.65248908666877</v>
      </c>
      <c r="K272">
        <v>0</v>
      </c>
      <c r="L272">
        <v>0</v>
      </c>
      <c r="M272" s="106">
        <f t="shared" si="45"/>
        <v>261.65248908666877</v>
      </c>
      <c r="N272" s="79">
        <f t="shared" si="46"/>
        <v>21.082296929487381</v>
      </c>
      <c r="O272" s="196">
        <f t="shared" si="55"/>
        <v>2.7789046152571779</v>
      </c>
      <c r="P272" s="196">
        <f t="shared" si="56"/>
        <v>729.36721915014891</v>
      </c>
      <c r="Q272" s="22">
        <f t="shared" si="57"/>
        <v>262.35961014276717</v>
      </c>
      <c r="S272" s="5">
        <f t="shared" si="47"/>
        <v>16.7</v>
      </c>
      <c r="T272" s="105">
        <f t="shared" si="61"/>
        <v>262.35961014276717</v>
      </c>
      <c r="U272" s="105">
        <f t="shared" si="48"/>
        <v>1</v>
      </c>
      <c r="W272" s="120">
        <f t="shared" si="49"/>
        <v>68.917703070512616</v>
      </c>
      <c r="Z272" s="26">
        <f t="shared" si="50"/>
        <v>94.34122668485918</v>
      </c>
      <c r="AA272" s="26">
        <f t="shared" si="58"/>
        <v>-4.3412266848591798</v>
      </c>
      <c r="AB272">
        <v>16.7</v>
      </c>
      <c r="AC272" s="105">
        <f t="shared" si="59"/>
        <v>-55.210343911986691</v>
      </c>
      <c r="AD272" s="105">
        <f t="shared" si="51"/>
        <v>262.35961014276717</v>
      </c>
      <c r="AF272" s="105">
        <f t="shared" si="52"/>
        <v>-55.210343911986691</v>
      </c>
      <c r="AG272" s="105">
        <f t="shared" si="60"/>
        <v>0</v>
      </c>
      <c r="AI272" s="172"/>
    </row>
    <row r="273" spans="2:35" x14ac:dyDescent="0.25">
      <c r="B273" s="104">
        <v>16.8</v>
      </c>
      <c r="C273" s="36">
        <f t="shared" si="53"/>
        <v>72.000000000000014</v>
      </c>
      <c r="E273" s="40">
        <f t="shared" si="42"/>
        <v>0.3448842068667306</v>
      </c>
      <c r="F273" s="22">
        <f t="shared" si="54"/>
        <v>20.174727485973399</v>
      </c>
      <c r="H273" s="90">
        <f t="shared" si="43"/>
        <v>97.113205806761698</v>
      </c>
      <c r="I273" s="91">
        <f t="shared" si="44"/>
        <v>262.8867941932383</v>
      </c>
      <c r="K273">
        <v>0</v>
      </c>
      <c r="L273">
        <v>0</v>
      </c>
      <c r="M273" s="106">
        <f t="shared" si="45"/>
        <v>262.8867941932383</v>
      </c>
      <c r="N273" s="79">
        <f t="shared" si="46"/>
        <v>20.174727485973399</v>
      </c>
      <c r="O273" s="196">
        <f t="shared" si="55"/>
        <v>2.898293923740777</v>
      </c>
      <c r="P273" s="196">
        <f t="shared" si="56"/>
        <v>714.47171558541595</v>
      </c>
      <c r="Q273" s="22">
        <f t="shared" si="57"/>
        <v>246.41001095838851</v>
      </c>
      <c r="S273" s="5">
        <f t="shared" si="47"/>
        <v>16.8</v>
      </c>
      <c r="T273" s="105">
        <f t="shared" si="61"/>
        <v>246.41001095838851</v>
      </c>
      <c r="U273" s="105">
        <f t="shared" si="48"/>
        <v>1</v>
      </c>
      <c r="W273" s="120">
        <f t="shared" si="49"/>
        <v>69.825272514026608</v>
      </c>
      <c r="Z273" s="26">
        <f t="shared" si="50"/>
        <v>95.809084168750758</v>
      </c>
      <c r="AA273" s="26">
        <f t="shared" si="58"/>
        <v>-5.8090841687507577</v>
      </c>
      <c r="AB273">
        <v>16.8</v>
      </c>
      <c r="AC273" s="105">
        <f t="shared" si="59"/>
        <v>-72.314563734458972</v>
      </c>
      <c r="AD273" s="105">
        <f t="shared" si="51"/>
        <v>246.41001095838851</v>
      </c>
      <c r="AF273" s="105">
        <f t="shared" si="52"/>
        <v>-72.314563734458972</v>
      </c>
      <c r="AG273" s="105">
        <f t="shared" si="60"/>
        <v>0</v>
      </c>
      <c r="AI273" s="172"/>
    </row>
    <row r="274" spans="2:35" x14ac:dyDescent="0.25">
      <c r="B274" s="104">
        <v>16.899999999999999</v>
      </c>
      <c r="C274" s="36">
        <f t="shared" si="53"/>
        <v>73.499999999999972</v>
      </c>
      <c r="E274" s="40">
        <f t="shared" si="42"/>
        <v>0.32993323667447716</v>
      </c>
      <c r="F274" s="22">
        <f t="shared" si="54"/>
        <v>19.264723280930774</v>
      </c>
      <c r="H274" s="90">
        <f t="shared" si="43"/>
        <v>95.888110358780864</v>
      </c>
      <c r="I274" s="91">
        <f t="shared" si="44"/>
        <v>264.11188964121914</v>
      </c>
      <c r="K274">
        <v>0</v>
      </c>
      <c r="L274">
        <v>0</v>
      </c>
      <c r="M274" s="106">
        <f t="shared" si="45"/>
        <v>264.11188964121914</v>
      </c>
      <c r="N274" s="79">
        <f t="shared" si="46"/>
        <v>19.264723280930774</v>
      </c>
      <c r="O274" s="196">
        <f t="shared" si="55"/>
        <v>3.0295646053816725</v>
      </c>
      <c r="P274" s="196">
        <f t="shared" si="56"/>
        <v>698.66362734065615</v>
      </c>
      <c r="Q274" s="22">
        <f t="shared" si="57"/>
        <v>230.51235191523341</v>
      </c>
      <c r="S274" s="5">
        <f t="shared" si="47"/>
        <v>16.899999999999999</v>
      </c>
      <c r="T274" s="105">
        <f t="shared" si="61"/>
        <v>230.51235191523341</v>
      </c>
      <c r="U274" s="105">
        <f t="shared" si="48"/>
        <v>1</v>
      </c>
      <c r="W274" s="120">
        <f t="shared" si="49"/>
        <v>70.735276719069219</v>
      </c>
      <c r="Z274" s="26">
        <f t="shared" si="50"/>
        <v>97.276603196672013</v>
      </c>
      <c r="AA274" s="26">
        <f t="shared" si="58"/>
        <v>-7.2766031966720135</v>
      </c>
      <c r="AB274">
        <v>16.899999999999999</v>
      </c>
      <c r="AC274" s="105">
        <f t="shared" si="59"/>
        <v>-88.492425307795358</v>
      </c>
      <c r="AD274" s="105">
        <f t="shared" si="51"/>
        <v>230.51235191523341</v>
      </c>
      <c r="AF274" s="105">
        <f t="shared" si="52"/>
        <v>-88.492425307795358</v>
      </c>
      <c r="AG274" s="105">
        <f t="shared" si="60"/>
        <v>0</v>
      </c>
      <c r="AI274" s="172"/>
    </row>
    <row r="275" spans="2:35" x14ac:dyDescent="0.25">
      <c r="B275" s="104">
        <v>17</v>
      </c>
      <c r="C275" s="36">
        <f t="shared" si="53"/>
        <v>75</v>
      </c>
      <c r="E275" s="40">
        <f t="shared" si="42"/>
        <v>0.3148658659508467</v>
      </c>
      <c r="F275" s="22">
        <f t="shared" si="54"/>
        <v>18.352716436285423</v>
      </c>
      <c r="H275" s="90">
        <f t="shared" si="43"/>
        <v>94.671477103999862</v>
      </c>
      <c r="I275" s="91">
        <f t="shared" si="44"/>
        <v>265.32852289600015</v>
      </c>
      <c r="K275">
        <v>0</v>
      </c>
      <c r="L275">
        <v>0</v>
      </c>
      <c r="M275" s="106">
        <f t="shared" si="45"/>
        <v>265.32852289600015</v>
      </c>
      <c r="N275" s="79">
        <f t="shared" si="46"/>
        <v>18.352716436285423</v>
      </c>
      <c r="O275" s="196">
        <f t="shared" si="55"/>
        <v>3.1744634602400499</v>
      </c>
      <c r="P275" s="196">
        <f t="shared" si="56"/>
        <v>681.86519264401716</v>
      </c>
      <c r="Q275" s="22">
        <f t="shared" si="57"/>
        <v>214.69607434359941</v>
      </c>
      <c r="S275" s="5">
        <f t="shared" si="47"/>
        <v>17</v>
      </c>
      <c r="T275" s="105">
        <f t="shared" si="61"/>
        <v>214.69607434359941</v>
      </c>
      <c r="U275" s="105">
        <f t="shared" si="48"/>
        <v>1</v>
      </c>
      <c r="V275" s="105">
        <f>SUM(T266:T275)/10</f>
        <v>286.26537159260192</v>
      </c>
      <c r="W275" s="120">
        <f t="shared" si="49"/>
        <v>71.647283563714581</v>
      </c>
      <c r="Z275" s="26">
        <f t="shared" si="50"/>
        <v>98.743737466075046</v>
      </c>
      <c r="AA275" s="26">
        <f t="shared" si="58"/>
        <v>-8.7437374660750464</v>
      </c>
      <c r="AB275">
        <v>17</v>
      </c>
      <c r="AC275" s="105">
        <f t="shared" si="59"/>
        <v>-103.65397969913337</v>
      </c>
      <c r="AD275" s="105">
        <f t="shared" si="51"/>
        <v>214.69607434359941</v>
      </c>
      <c r="AF275" s="105">
        <f t="shared" si="52"/>
        <v>-103.65397969913337</v>
      </c>
      <c r="AG275" s="105">
        <f t="shared" si="60"/>
        <v>0</v>
      </c>
      <c r="AI275" s="172"/>
    </row>
    <row r="276" spans="2:35" x14ac:dyDescent="0.25">
      <c r="B276" s="104">
        <v>17.100000000000001</v>
      </c>
      <c r="C276" s="36">
        <f t="shared" si="53"/>
        <v>76.500000000000028</v>
      </c>
      <c r="E276" s="40">
        <f t="shared" si="42"/>
        <v>0.2996924211191021</v>
      </c>
      <c r="F276" s="22">
        <f t="shared" si="54"/>
        <v>17.439130165874168</v>
      </c>
      <c r="H276" s="90">
        <f t="shared" si="43"/>
        <v>93.46257372343787</v>
      </c>
      <c r="I276" s="91">
        <f t="shared" si="44"/>
        <v>266.53742627656214</v>
      </c>
      <c r="K276">
        <v>0</v>
      </c>
      <c r="L276">
        <v>0</v>
      </c>
      <c r="M276" s="106">
        <f t="shared" si="45"/>
        <v>266.53742627656214</v>
      </c>
      <c r="N276" s="79">
        <f t="shared" si="46"/>
        <v>17.439130165874168</v>
      </c>
      <c r="O276" s="196">
        <f t="shared" si="55"/>
        <v>3.3350988997283597</v>
      </c>
      <c r="P276" s="196">
        <f t="shared" si="56"/>
        <v>663.98908699992523</v>
      </c>
      <c r="Q276" s="22">
        <f t="shared" si="57"/>
        <v>198.9924970796697</v>
      </c>
      <c r="S276" s="5">
        <f t="shared" si="47"/>
        <v>17.100000000000001</v>
      </c>
      <c r="T276" s="105">
        <f t="shared" si="61"/>
        <v>198.9924970796697</v>
      </c>
      <c r="U276" s="105">
        <f t="shared" si="48"/>
        <v>1</v>
      </c>
      <c r="W276" s="120">
        <f t="shared" si="49"/>
        <v>72.560869834125839</v>
      </c>
      <c r="Z276" s="26">
        <f t="shared" si="50"/>
        <v>100.2104389481722</v>
      </c>
      <c r="AA276" s="26">
        <f t="shared" si="58"/>
        <v>-10.210438948172197</v>
      </c>
      <c r="AB276">
        <v>17.100000000000001</v>
      </c>
      <c r="AC276" s="105">
        <f t="shared" si="59"/>
        <v>-117.70139599880974</v>
      </c>
      <c r="AD276" s="105">
        <f t="shared" si="51"/>
        <v>198.9924970796697</v>
      </c>
      <c r="AF276" s="105">
        <f t="shared" si="52"/>
        <v>-117.70139599880974</v>
      </c>
      <c r="AG276" s="105">
        <f t="shared" si="60"/>
        <v>0</v>
      </c>
      <c r="AI276" s="172"/>
    </row>
    <row r="277" spans="2:35" x14ac:dyDescent="0.25">
      <c r="B277" s="104">
        <v>17.2</v>
      </c>
      <c r="C277" s="36">
        <f t="shared" si="53"/>
        <v>77.999999999999986</v>
      </c>
      <c r="E277" s="40">
        <f t="shared" si="42"/>
        <v>0.28442330130040105</v>
      </c>
      <c r="F277" s="22">
        <f t="shared" si="54"/>
        <v>16.524379624443711</v>
      </c>
      <c r="H277" s="90">
        <f t="shared" si="43"/>
        <v>92.260682675482911</v>
      </c>
      <c r="I277" s="91">
        <f t="shared" si="44"/>
        <v>267.73931732451706</v>
      </c>
      <c r="K277">
        <v>0</v>
      </c>
      <c r="L277">
        <v>0</v>
      </c>
      <c r="M277" s="106">
        <f t="shared" si="45"/>
        <v>267.73931732451706</v>
      </c>
      <c r="N277" s="79">
        <f t="shared" si="46"/>
        <v>16.524379624443711</v>
      </c>
      <c r="O277" s="196">
        <f t="shared" si="55"/>
        <v>3.514039405657146</v>
      </c>
      <c r="P277" s="196">
        <f t="shared" si="56"/>
        <v>644.93696634389846</v>
      </c>
      <c r="Q277" s="22">
        <f t="shared" si="57"/>
        <v>183.43510109819729</v>
      </c>
      <c r="S277" s="5">
        <f t="shared" si="47"/>
        <v>17.2</v>
      </c>
      <c r="T277" s="105">
        <f t="shared" si="61"/>
        <v>183.43510109819729</v>
      </c>
      <c r="U277" s="105">
        <f t="shared" si="48"/>
        <v>1</v>
      </c>
      <c r="W277" s="120">
        <f t="shared" si="49"/>
        <v>73.475620375556289</v>
      </c>
      <c r="Z277" s="26">
        <f t="shared" si="50"/>
        <v>101.67665760871145</v>
      </c>
      <c r="AA277" s="26">
        <f t="shared" si="58"/>
        <v>-11.676657608711452</v>
      </c>
      <c r="AB277">
        <v>17.2</v>
      </c>
      <c r="AC277" s="105">
        <f t="shared" si="59"/>
        <v>-130.52772306468347</v>
      </c>
      <c r="AD277" s="105">
        <f t="shared" si="51"/>
        <v>183.43510109819729</v>
      </c>
      <c r="AF277" s="105">
        <f t="shared" si="52"/>
        <v>-130.52772306468347</v>
      </c>
      <c r="AG277" s="105">
        <f t="shared" si="60"/>
        <v>0</v>
      </c>
      <c r="AI277" s="172"/>
    </row>
    <row r="278" spans="2:35" x14ac:dyDescent="0.25">
      <c r="B278" s="104">
        <v>17.3</v>
      </c>
      <c r="C278" s="36">
        <f t="shared" si="53"/>
        <v>79.500000000000014</v>
      </c>
      <c r="E278" s="40">
        <f t="shared" si="42"/>
        <v>0.26906897118675627</v>
      </c>
      <c r="F278" s="22">
        <f t="shared" si="54"/>
        <v>15.608872731704194</v>
      </c>
      <c r="H278" s="90">
        <f t="shared" si="43"/>
        <v>91.065100780656209</v>
      </c>
      <c r="I278" s="91">
        <f t="shared" si="44"/>
        <v>268.93489921934378</v>
      </c>
      <c r="K278">
        <v>0</v>
      </c>
      <c r="L278">
        <v>0</v>
      </c>
      <c r="M278" s="106">
        <f t="shared" si="45"/>
        <v>268.93489921934378</v>
      </c>
      <c r="N278" s="79">
        <f t="shared" si="46"/>
        <v>15.608872731704194</v>
      </c>
      <c r="O278" s="196">
        <f t="shared" si="55"/>
        <v>3.7144460158301467</v>
      </c>
      <c r="P278" s="196">
        <f t="shared" si="56"/>
        <v>624.59776560602461</v>
      </c>
      <c r="Q278" s="22">
        <f t="shared" si="57"/>
        <v>168.0598781971598</v>
      </c>
      <c r="S278" s="5">
        <f t="shared" si="47"/>
        <v>17.3</v>
      </c>
      <c r="T278" s="105">
        <f t="shared" si="61"/>
        <v>168.0598781971598</v>
      </c>
      <c r="U278" s="105">
        <f t="shared" si="48"/>
        <v>1</v>
      </c>
      <c r="W278" s="120">
        <f t="shared" si="49"/>
        <v>74.391127268295804</v>
      </c>
      <c r="Z278" s="26">
        <f t="shared" si="50"/>
        <v>103.14234110768608</v>
      </c>
      <c r="AA278" s="26">
        <f t="shared" si="58"/>
        <v>-13.142341107686079</v>
      </c>
      <c r="AB278">
        <v>17.3</v>
      </c>
      <c r="AC278" s="105">
        <f t="shared" si="59"/>
        <v>-142.01542210888857</v>
      </c>
      <c r="AD278" s="105">
        <f t="shared" si="51"/>
        <v>168.0598781971598</v>
      </c>
      <c r="AF278" s="105">
        <f t="shared" si="52"/>
        <v>-142.01542210888857</v>
      </c>
      <c r="AG278" s="105">
        <f t="shared" si="60"/>
        <v>0</v>
      </c>
      <c r="AI278" s="172"/>
    </row>
    <row r="279" spans="2:35" x14ac:dyDescent="0.25">
      <c r="B279" s="104">
        <v>17.399999999999999</v>
      </c>
      <c r="C279" s="36">
        <f t="shared" si="53"/>
        <v>80.999999999999972</v>
      </c>
      <c r="E279" s="40">
        <f t="shared" si="42"/>
        <v>0.25363995386906341</v>
      </c>
      <c r="F279" s="22">
        <f t="shared" si="54"/>
        <v>14.693010971509532</v>
      </c>
      <c r="H279" s="90">
        <f t="shared" si="43"/>
        <v>89.875138772633804</v>
      </c>
      <c r="I279" s="91">
        <f t="shared" si="44"/>
        <v>270.12486122736618</v>
      </c>
      <c r="K279">
        <v>0</v>
      </c>
      <c r="L279">
        <v>0</v>
      </c>
      <c r="M279" s="106">
        <f t="shared" si="45"/>
        <v>270.12486122736618</v>
      </c>
      <c r="N279" s="79">
        <f t="shared" si="46"/>
        <v>14.693010971509532</v>
      </c>
      <c r="O279" s="196">
        <f t="shared" si="55"/>
        <v>3.9402533929982106</v>
      </c>
      <c r="P279" s="196">
        <f t="shared" si="56"/>
        <v>602.84572123293083</v>
      </c>
      <c r="Q279" s="22">
        <f t="shared" si="57"/>
        <v>152.90576092368286</v>
      </c>
      <c r="S279" s="5">
        <f t="shared" si="47"/>
        <v>17.399999999999999</v>
      </c>
      <c r="T279" s="105">
        <f t="shared" si="61"/>
        <v>152.90576092368286</v>
      </c>
      <c r="U279" s="105">
        <f t="shared" si="48"/>
        <v>1</v>
      </c>
      <c r="W279" s="120">
        <f t="shared" si="49"/>
        <v>75.306989028490463</v>
      </c>
      <c r="Z279" s="26">
        <f t="shared" si="50"/>
        <v>104.60743447416351</v>
      </c>
      <c r="AA279" s="26">
        <f t="shared" si="58"/>
        <v>-14.607434474163512</v>
      </c>
      <c r="AB279">
        <v>17.399999999999999</v>
      </c>
      <c r="AC279" s="105">
        <f t="shared" si="59"/>
        <v>-152.03462979056604</v>
      </c>
      <c r="AD279" s="105">
        <f t="shared" si="51"/>
        <v>152.90576092368286</v>
      </c>
      <c r="AF279" s="105">
        <f t="shared" si="52"/>
        <v>-152.03462979056604</v>
      </c>
      <c r="AG279" s="105">
        <f t="shared" si="60"/>
        <v>0</v>
      </c>
      <c r="AI279" s="172"/>
    </row>
    <row r="280" spans="2:35" x14ac:dyDescent="0.25">
      <c r="B280" s="104">
        <v>17.5</v>
      </c>
      <c r="C280" s="36">
        <f t="shared" si="53"/>
        <v>82.5</v>
      </c>
      <c r="E280" s="40">
        <f t="shared" si="42"/>
        <v>0.23814682362509387</v>
      </c>
      <c r="F280" s="22">
        <f t="shared" si="54"/>
        <v>13.777190166423317</v>
      </c>
      <c r="H280" s="90">
        <f t="shared" si="43"/>
        <v>88.690120826560474</v>
      </c>
      <c r="I280" s="91">
        <f t="shared" si="44"/>
        <v>271.30987917343953</v>
      </c>
      <c r="K280">
        <v>0</v>
      </c>
      <c r="L280">
        <v>0</v>
      </c>
      <c r="M280" s="106">
        <f t="shared" si="45"/>
        <v>271.30987917343953</v>
      </c>
      <c r="N280" s="79">
        <f t="shared" si="46"/>
        <v>13.777190166423317</v>
      </c>
      <c r="O280" s="196">
        <f t="shared" si="55"/>
        <v>4.1964216144331949</v>
      </c>
      <c r="P280" s="196">
        <f t="shared" si="56"/>
        <v>579.5380945786336</v>
      </c>
      <c r="Q280" s="22">
        <f t="shared" si="57"/>
        <v>138.01515639364084</v>
      </c>
      <c r="S280" s="5">
        <f t="shared" si="47"/>
        <v>17.5</v>
      </c>
      <c r="T280" s="105">
        <f t="shared" si="61"/>
        <v>138.01515639364084</v>
      </c>
      <c r="U280" s="105">
        <f t="shared" si="48"/>
        <v>1</v>
      </c>
      <c r="W280" s="120">
        <f t="shared" si="49"/>
        <v>76.22280983357669</v>
      </c>
      <c r="Z280" s="26">
        <f t="shared" si="50"/>
        <v>106.07187975194951</v>
      </c>
      <c r="AA280" s="26">
        <f t="shared" si="58"/>
        <v>-16.07187975194951</v>
      </c>
      <c r="AB280">
        <v>17.5</v>
      </c>
      <c r="AC280" s="105">
        <f t="shared" si="59"/>
        <v>-160.44111006164249</v>
      </c>
      <c r="AD280" s="105">
        <f t="shared" si="51"/>
        <v>138.01515639364084</v>
      </c>
      <c r="AF280" s="105">
        <f t="shared" si="52"/>
        <v>-160.44111006164249</v>
      </c>
      <c r="AG280" s="105">
        <f t="shared" si="60"/>
        <v>0</v>
      </c>
      <c r="AI280" s="172"/>
    </row>
    <row r="281" spans="2:35" x14ac:dyDescent="0.25">
      <c r="B281" s="104">
        <v>17.600000000000001</v>
      </c>
      <c r="C281" s="36">
        <f t="shared" si="53"/>
        <v>84.000000000000028</v>
      </c>
      <c r="E281" s="40">
        <f t="shared" si="42"/>
        <v>0.22260019867241831</v>
      </c>
      <c r="F281" s="22">
        <f t="shared" si="54"/>
        <v>12.86180122806908</v>
      </c>
      <c r="H281" s="90">
        <f t="shared" si="43"/>
        <v>87.509384074453038</v>
      </c>
      <c r="I281" s="91">
        <f t="shared" si="44"/>
        <v>272.49061592554699</v>
      </c>
      <c r="K281">
        <v>0</v>
      </c>
      <c r="L281">
        <v>0</v>
      </c>
      <c r="M281" s="106">
        <f t="shared" si="45"/>
        <v>272.49061592554699</v>
      </c>
      <c r="N281" s="79">
        <f t="shared" si="46"/>
        <v>12.86180122806908</v>
      </c>
      <c r="O281" s="196">
        <f t="shared" si="55"/>
        <v>4.4892931499893631</v>
      </c>
      <c r="P281" s="196">
        <f t="shared" si="56"/>
        <v>554.5125962669548</v>
      </c>
      <c r="Q281" s="22">
        <f t="shared" si="57"/>
        <v>123.43461409538264</v>
      </c>
      <c r="S281" s="5">
        <f t="shared" si="47"/>
        <v>17.600000000000001</v>
      </c>
      <c r="T281" s="105">
        <f t="shared" si="61"/>
        <v>123.43461409538264</v>
      </c>
      <c r="U281" s="105">
        <f t="shared" si="48"/>
        <v>1</v>
      </c>
      <c r="W281" s="120">
        <f t="shared" si="49"/>
        <v>77.138198771930917</v>
      </c>
      <c r="Z281" s="26">
        <f t="shared" si="50"/>
        <v>107.53561561123476</v>
      </c>
      <c r="AA281" s="26">
        <f t="shared" si="58"/>
        <v>-17.535615611234761</v>
      </c>
      <c r="AB281">
        <v>17.600000000000001</v>
      </c>
      <c r="AC281" s="105">
        <f t="shared" si="59"/>
        <v>-167.0738584349169</v>
      </c>
      <c r="AD281" s="105">
        <f t="shared" si="51"/>
        <v>123.43461409538264</v>
      </c>
      <c r="AF281" s="105">
        <f t="shared" si="52"/>
        <v>-167.0738584349169</v>
      </c>
      <c r="AG281" s="105">
        <f t="shared" si="60"/>
        <v>0</v>
      </c>
      <c r="AI281" s="172"/>
    </row>
    <row r="282" spans="2:35" x14ac:dyDescent="0.25">
      <c r="B282" s="104">
        <v>17.7</v>
      </c>
      <c r="C282" s="36">
        <f t="shared" si="53"/>
        <v>85.499999999999986</v>
      </c>
      <c r="E282" s="40">
        <f t="shared" si="42"/>
        <v>0.20701073389120897</v>
      </c>
      <c r="F282" s="22">
        <f t="shared" si="54"/>
        <v>11.947230883753738</v>
      </c>
      <c r="H282" s="90">
        <f t="shared" si="43"/>
        <v>86.332278116409626</v>
      </c>
      <c r="I282" s="91">
        <f t="shared" si="44"/>
        <v>273.66772188359039</v>
      </c>
      <c r="K282">
        <v>0</v>
      </c>
      <c r="L282">
        <v>0</v>
      </c>
      <c r="M282" s="106">
        <f t="shared" si="45"/>
        <v>273.66772188359039</v>
      </c>
      <c r="N282" s="79">
        <f t="shared" si="46"/>
        <v>11.947230883753738</v>
      </c>
      <c r="O282" s="196">
        <f t="shared" si="55"/>
        <v>4.8271101321267382</v>
      </c>
      <c r="P282" s="196">
        <f t="shared" si="56"/>
        <v>527.58456474900527</v>
      </c>
      <c r="Q282" s="22">
        <f t="shared" si="57"/>
        <v>109.21566793836564</v>
      </c>
      <c r="S282" s="5">
        <f t="shared" si="47"/>
        <v>17.7</v>
      </c>
      <c r="T282" s="105">
        <f t="shared" si="61"/>
        <v>109.21566793836564</v>
      </c>
      <c r="U282" s="105">
        <f t="shared" si="48"/>
        <v>1</v>
      </c>
      <c r="W282" s="120">
        <f t="shared" si="49"/>
        <v>78.052769116246267</v>
      </c>
      <c r="Z282" s="26">
        <f t="shared" si="50"/>
        <v>108.99857692069584</v>
      </c>
      <c r="AA282" s="26">
        <f t="shared" si="58"/>
        <v>-18.998576920695839</v>
      </c>
      <c r="AB282">
        <v>17.7</v>
      </c>
      <c r="AC282" s="105">
        <f t="shared" si="59"/>
        <v>-171.75234308916509</v>
      </c>
      <c r="AD282" s="105">
        <f t="shared" si="51"/>
        <v>109.21566793836564</v>
      </c>
      <c r="AF282" s="105">
        <f t="shared" si="52"/>
        <v>-171.75234308916509</v>
      </c>
      <c r="AG282" s="105">
        <f t="shared" si="60"/>
        <v>0</v>
      </c>
      <c r="AI282" s="172"/>
    </row>
    <row r="283" spans="2:35" x14ac:dyDescent="0.25">
      <c r="B283" s="104">
        <v>17.8</v>
      </c>
      <c r="C283" s="36">
        <f t="shared" si="53"/>
        <v>87.000000000000014</v>
      </c>
      <c r="E283" s="40">
        <f t="shared" si="42"/>
        <v>0.19138911352191418</v>
      </c>
      <c r="F283" s="22">
        <f t="shared" si="54"/>
        <v>11.033862379908522</v>
      </c>
      <c r="H283" s="90">
        <f t="shared" si="43"/>
        <v>85.158164535411643</v>
      </c>
      <c r="I283" s="91">
        <f t="shared" si="44"/>
        <v>274.84183546458837</v>
      </c>
      <c r="K283">
        <v>0</v>
      </c>
      <c r="L283">
        <v>0</v>
      </c>
      <c r="M283" s="106">
        <f t="shared" si="45"/>
        <v>274.84183546458837</v>
      </c>
      <c r="N283" s="79">
        <f t="shared" si="46"/>
        <v>11.033862379908522</v>
      </c>
      <c r="O283" s="196">
        <f t="shared" si="55"/>
        <v>5.2207826798784041</v>
      </c>
      <c r="P283" s="196">
        <f t="shared" si="56"/>
        <v>498.54406536324734</v>
      </c>
      <c r="Q283" s="22">
        <f t="shared" si="57"/>
        <v>95.415906721483154</v>
      </c>
      <c r="S283" s="5">
        <f t="shared" si="47"/>
        <v>17.8</v>
      </c>
      <c r="T283" s="105">
        <f t="shared" si="61"/>
        <v>95.415906721483154</v>
      </c>
      <c r="U283" s="105">
        <f t="shared" si="48"/>
        <v>1</v>
      </c>
      <c r="W283" s="120">
        <f t="shared" si="49"/>
        <v>78.966137620091473</v>
      </c>
      <c r="Z283" s="26">
        <f t="shared" si="50"/>
        <v>110.4606942737085</v>
      </c>
      <c r="AA283" s="26">
        <f t="shared" si="58"/>
        <v>-20.460694273708498</v>
      </c>
      <c r="AB283">
        <v>17.8</v>
      </c>
      <c r="AC283" s="105">
        <f t="shared" si="59"/>
        <v>-174.27342077964101</v>
      </c>
      <c r="AD283" s="105">
        <f t="shared" si="51"/>
        <v>95.415906721483154</v>
      </c>
      <c r="AF283" s="105">
        <f t="shared" si="52"/>
        <v>-174.27342077964101</v>
      </c>
      <c r="AG283" s="105">
        <f t="shared" si="60"/>
        <v>0</v>
      </c>
      <c r="AI283" s="172"/>
    </row>
    <row r="284" spans="2:35" x14ac:dyDescent="0.25">
      <c r="B284" s="104">
        <v>17.899999999999999</v>
      </c>
      <c r="C284" s="36">
        <f t="shared" si="53"/>
        <v>88.499999999999972</v>
      </c>
      <c r="E284" s="40">
        <f t="shared" si="42"/>
        <v>0.17574604384281925</v>
      </c>
      <c r="F284" s="22">
        <f t="shared" si="54"/>
        <v>10.122076162911586</v>
      </c>
      <c r="H284" s="90">
        <f t="shared" si="43"/>
        <v>83.986416422710917</v>
      </c>
      <c r="I284" s="91">
        <f t="shared" si="44"/>
        <v>276.01358357728907</v>
      </c>
      <c r="K284">
        <v>0</v>
      </c>
      <c r="L284">
        <v>0</v>
      </c>
      <c r="M284" s="106">
        <f t="shared" si="45"/>
        <v>276.01358357728907</v>
      </c>
      <c r="N284" s="79">
        <f t="shared" si="46"/>
        <v>10.122076162911586</v>
      </c>
      <c r="O284" s="196">
        <f t="shared" si="55"/>
        <v>5.6850629416412239</v>
      </c>
      <c r="P284" s="196">
        <f t="shared" si="56"/>
        <v>467.1533100224396</v>
      </c>
      <c r="Q284" s="22">
        <f t="shared" si="57"/>
        <v>82.100346104521805</v>
      </c>
      <c r="S284" s="5">
        <f t="shared" si="47"/>
        <v>17.899999999999999</v>
      </c>
      <c r="T284" s="105">
        <f t="shared" si="61"/>
        <v>82.100346104521805</v>
      </c>
      <c r="U284" s="105">
        <f t="shared" si="48"/>
        <v>1</v>
      </c>
      <c r="W284" s="120">
        <f t="shared" si="49"/>
        <v>79.877923837088417</v>
      </c>
      <c r="Z284" s="26">
        <f t="shared" si="50"/>
        <v>111.92189346136038</v>
      </c>
      <c r="AA284" s="26">
        <f t="shared" si="58"/>
        <v>-21.921893461360384</v>
      </c>
      <c r="AB284">
        <v>17.899999999999999</v>
      </c>
      <c r="AC284" s="105">
        <f t="shared" si="59"/>
        <v>-174.40808823505699</v>
      </c>
      <c r="AD284" s="105">
        <f t="shared" si="51"/>
        <v>82.100346104521805</v>
      </c>
      <c r="AF284" s="105">
        <f t="shared" si="52"/>
        <v>-174.40808823505699</v>
      </c>
      <c r="AG284" s="105">
        <f t="shared" si="60"/>
        <v>0</v>
      </c>
      <c r="AI284" s="172"/>
    </row>
    <row r="285" spans="2:35" x14ac:dyDescent="0.25">
      <c r="B285" s="23">
        <v>17.99999</v>
      </c>
      <c r="C285" s="36">
        <f t="shared" si="53"/>
        <v>89.999850000000009</v>
      </c>
      <c r="E285" s="40">
        <f t="shared" si="42"/>
        <v>0.16009381139112294</v>
      </c>
      <c r="F285" s="22">
        <f t="shared" si="54"/>
        <v>9.2123414098199312</v>
      </c>
      <c r="H285" s="90">
        <f t="shared" si="43"/>
        <v>82.816534852753421</v>
      </c>
      <c r="I285" s="91">
        <f t="shared" si="44"/>
        <v>277.18346514724658</v>
      </c>
      <c r="K285">
        <v>0</v>
      </c>
      <c r="L285">
        <v>0</v>
      </c>
      <c r="M285" s="106">
        <f t="shared" si="45"/>
        <v>277.18346514724658</v>
      </c>
      <c r="N285" s="79">
        <f t="shared" si="46"/>
        <v>9.2123414098199312</v>
      </c>
      <c r="O285" s="196">
        <f t="shared" si="55"/>
        <v>6.2403379605812308</v>
      </c>
      <c r="P285" s="196">
        <f t="shared" si="56"/>
        <v>433.14881922308336</v>
      </c>
      <c r="Q285" s="22">
        <f t="shared" si="57"/>
        <v>69.34444536898792</v>
      </c>
      <c r="S285" s="5">
        <f t="shared" si="47"/>
        <v>17.99999</v>
      </c>
      <c r="T285" s="105">
        <f t="shared" si="61"/>
        <v>69.34444536898792</v>
      </c>
      <c r="U285" s="105">
        <f t="shared" si="48"/>
        <v>1</v>
      </c>
      <c r="V285" s="105">
        <f>SUM(T276:T285)/10</f>
        <v>132.09193739210917</v>
      </c>
      <c r="W285" s="120">
        <f t="shared" si="49"/>
        <v>80.787658590180072</v>
      </c>
      <c r="Z285" s="26">
        <f t="shared" si="50"/>
        <v>113.38194891633418</v>
      </c>
      <c r="AA285" s="26">
        <f t="shared" si="58"/>
        <v>-23.381948916334181</v>
      </c>
      <c r="AB285">
        <v>17.99999</v>
      </c>
      <c r="AC285" s="105">
        <f t="shared" si="59"/>
        <v>-171.89889097390324</v>
      </c>
      <c r="AD285" s="105">
        <f t="shared" si="51"/>
        <v>69.34444536898792</v>
      </c>
      <c r="AF285" s="105">
        <f t="shared" si="52"/>
        <v>-171.89889097390324</v>
      </c>
      <c r="AG285" s="105">
        <f t="shared" si="60"/>
        <v>0</v>
      </c>
      <c r="AI285" s="172"/>
    </row>
    <row r="286" spans="2:35" x14ac:dyDescent="0.25">
      <c r="B286" s="104">
        <v>18.100000000000001</v>
      </c>
      <c r="C286" s="36">
        <f t="shared" si="53"/>
        <v>91.500000000000028</v>
      </c>
      <c r="E286" s="40">
        <f t="shared" si="42"/>
        <v>0.14443844782216472</v>
      </c>
      <c r="F286" s="22">
        <f t="shared" si="54"/>
        <v>8.3047623057029849</v>
      </c>
      <c r="H286" s="90">
        <f t="shared" si="43"/>
        <v>81.647563784937333</v>
      </c>
      <c r="I286" s="91">
        <f t="shared" si="44"/>
        <v>278.35243621506265</v>
      </c>
      <c r="K286">
        <v>0</v>
      </c>
      <c r="L286">
        <v>0</v>
      </c>
      <c r="M286" s="106">
        <f t="shared" si="45"/>
        <v>278.35243621506265</v>
      </c>
      <c r="N286" s="79">
        <f t="shared" si="46"/>
        <v>8.3047623057029849</v>
      </c>
      <c r="O286" s="196">
        <f t="shared" si="55"/>
        <v>6.9159763688141922</v>
      </c>
      <c r="P286" s="196">
        <f t="shared" si="56"/>
        <v>396.22541228421949</v>
      </c>
      <c r="Q286" s="22">
        <f t="shared" si="57"/>
        <v>57.230183538029934</v>
      </c>
      <c r="S286" s="5">
        <f t="shared" si="47"/>
        <v>18.100000000000001</v>
      </c>
      <c r="T286" s="105">
        <f t="shared" si="61"/>
        <v>57.230183538029934</v>
      </c>
      <c r="U286" s="105">
        <f t="shared" si="48"/>
        <v>1</v>
      </c>
      <c r="W286" s="120">
        <f t="shared" si="49"/>
        <v>81.69523769429702</v>
      </c>
      <c r="Z286" s="26">
        <f t="shared" si="50"/>
        <v>114.84121289000471</v>
      </c>
      <c r="AA286" s="26">
        <f t="shared" si="58"/>
        <v>-24.841212890004712</v>
      </c>
      <c r="AB286">
        <v>18.100000000000001</v>
      </c>
      <c r="AC286" s="105">
        <f t="shared" si="59"/>
        <v>-166.45625257333219</v>
      </c>
      <c r="AD286" s="105">
        <f t="shared" si="51"/>
        <v>57.230183538029934</v>
      </c>
      <c r="AF286" s="105">
        <f t="shared" si="52"/>
        <v>-166.45625257333219</v>
      </c>
      <c r="AG286" s="105">
        <f t="shared" si="60"/>
        <v>0</v>
      </c>
      <c r="AI286" s="172"/>
    </row>
    <row r="287" spans="2:35" x14ac:dyDescent="0.25">
      <c r="B287" s="104">
        <v>18.2</v>
      </c>
      <c r="C287" s="36">
        <f t="shared" si="53"/>
        <v>92.999999999999986</v>
      </c>
      <c r="E287" s="40">
        <f t="shared" si="42"/>
        <v>0.12879537814306979</v>
      </c>
      <c r="F287" s="22">
        <f t="shared" si="54"/>
        <v>7.3999873795116331</v>
      </c>
      <c r="H287" s="90">
        <f t="shared" si="43"/>
        <v>80.479258982855285</v>
      </c>
      <c r="I287" s="91">
        <f t="shared" si="44"/>
        <v>279.5207410171447</v>
      </c>
      <c r="K287">
        <v>0</v>
      </c>
      <c r="L287">
        <v>0</v>
      </c>
      <c r="M287" s="106">
        <f t="shared" si="45"/>
        <v>279.5207410171447</v>
      </c>
      <c r="N287" s="79">
        <f t="shared" si="46"/>
        <v>7.3999873795116331</v>
      </c>
      <c r="O287" s="196">
        <f t="shared" si="55"/>
        <v>7.7549431251174843</v>
      </c>
      <c r="P287" s="196">
        <f t="shared" si="56"/>
        <v>356.08036398783514</v>
      </c>
      <c r="Q287" s="22">
        <f t="shared" si="57"/>
        <v>45.861505129135161</v>
      </c>
      <c r="S287" s="5">
        <f t="shared" si="47"/>
        <v>18.2</v>
      </c>
      <c r="T287" s="105">
        <f t="shared" si="61"/>
        <v>45.861505129135161</v>
      </c>
      <c r="U287" s="105">
        <f t="shared" si="48"/>
        <v>1</v>
      </c>
      <c r="W287" s="120">
        <f t="shared" si="49"/>
        <v>82.600012620488371</v>
      </c>
      <c r="Z287" s="26">
        <f t="shared" si="50"/>
        <v>116.29915503459816</v>
      </c>
      <c r="AA287" s="26">
        <f t="shared" si="58"/>
        <v>-26.299155034598158</v>
      </c>
      <c r="AB287">
        <v>18.2</v>
      </c>
      <c r="AC287" s="105">
        <f t="shared" si="59"/>
        <v>-157.76424319206069</v>
      </c>
      <c r="AD287" s="105">
        <f t="shared" si="51"/>
        <v>45.861505129135161</v>
      </c>
      <c r="AF287" s="105">
        <f t="shared" si="52"/>
        <v>-157.76424319206069</v>
      </c>
      <c r="AG287" s="105">
        <f t="shared" si="60"/>
        <v>0</v>
      </c>
      <c r="AI287" s="172"/>
    </row>
    <row r="288" spans="2:35" x14ac:dyDescent="0.25">
      <c r="B288" s="104">
        <v>18.3</v>
      </c>
      <c r="C288" s="36">
        <f t="shared" si="53"/>
        <v>94.500000000000014</v>
      </c>
      <c r="E288" s="40">
        <f t="shared" si="42"/>
        <v>0.11317375777377514</v>
      </c>
      <c r="F288" s="22">
        <f t="shared" si="54"/>
        <v>6.4983013797287503</v>
      </c>
      <c r="H288" s="90">
        <f t="shared" si="43"/>
        <v>79.310918313642958</v>
      </c>
      <c r="I288" s="91">
        <f t="shared" si="44"/>
        <v>280.68908168635704</v>
      </c>
      <c r="K288">
        <v>0</v>
      </c>
      <c r="L288">
        <v>0</v>
      </c>
      <c r="M288" s="106">
        <f t="shared" si="45"/>
        <v>280.68908168635704</v>
      </c>
      <c r="N288" s="79">
        <f t="shared" si="46"/>
        <v>6.4983013797287503</v>
      </c>
      <c r="O288" s="196">
        <f t="shared" si="55"/>
        <v>8.8238911222048326</v>
      </c>
      <c r="P288" s="196">
        <f t="shared" si="56"/>
        <v>312.40229772461169</v>
      </c>
      <c r="Q288" s="22">
        <f t="shared" si="57"/>
        <v>35.355741970655991</v>
      </c>
      <c r="S288" s="5">
        <f t="shared" si="47"/>
        <v>18.3</v>
      </c>
      <c r="T288" s="105">
        <f t="shared" si="61"/>
        <v>35.355741970655991</v>
      </c>
      <c r="U288" s="105">
        <f t="shared" si="48"/>
        <v>1</v>
      </c>
      <c r="W288" s="120">
        <f t="shared" si="49"/>
        <v>83.501698620271256</v>
      </c>
      <c r="Z288" s="26">
        <f t="shared" si="50"/>
        <v>117.75582123792424</v>
      </c>
      <c r="AA288" s="26">
        <f t="shared" si="58"/>
        <v>-27.755821237924238</v>
      </c>
      <c r="AB288">
        <v>18.3</v>
      </c>
      <c r="AC288" s="105">
        <f t="shared" si="59"/>
        <v>-145.48713476126923</v>
      </c>
      <c r="AD288" s="105">
        <f t="shared" si="51"/>
        <v>35.355741970655991</v>
      </c>
      <c r="AF288" s="105">
        <f t="shared" si="52"/>
        <v>-145.48713476126923</v>
      </c>
      <c r="AG288" s="105">
        <f t="shared" si="60"/>
        <v>0</v>
      </c>
      <c r="AI288" s="172"/>
    </row>
    <row r="289" spans="2:35" x14ac:dyDescent="0.25">
      <c r="B289" s="104">
        <v>18.399999999999999</v>
      </c>
      <c r="C289" s="36">
        <f t="shared" si="53"/>
        <v>95.999999999999972</v>
      </c>
      <c r="E289" s="40">
        <f t="shared" si="42"/>
        <v>9.758429299256581E-2</v>
      </c>
      <c r="F289" s="22">
        <f t="shared" si="54"/>
        <v>5.6000802092065722</v>
      </c>
      <c r="H289" s="90">
        <f t="shared" si="43"/>
        <v>78.141966074310261</v>
      </c>
      <c r="I289" s="91">
        <f t="shared" si="44"/>
        <v>281.85803392568971</v>
      </c>
      <c r="K289">
        <v>0</v>
      </c>
      <c r="L289">
        <v>0</v>
      </c>
      <c r="M289" s="106">
        <f t="shared" si="45"/>
        <v>281.85803392568971</v>
      </c>
      <c r="N289" s="79">
        <f t="shared" si="46"/>
        <v>5.6000802092065722</v>
      </c>
      <c r="O289" s="196">
        <f t="shared" si="55"/>
        <v>10.231280073815018</v>
      </c>
      <c r="P289" s="196">
        <f t="shared" si="56"/>
        <v>264.94746349907001</v>
      </c>
      <c r="Q289" s="22">
        <f t="shared" si="57"/>
        <v>25.854710905730382</v>
      </c>
      <c r="S289" s="5">
        <f t="shared" si="47"/>
        <v>18.399999999999999</v>
      </c>
      <c r="T289" s="105">
        <f t="shared" si="61"/>
        <v>25.854710905730382</v>
      </c>
      <c r="U289" s="105">
        <f t="shared" si="48"/>
        <v>1</v>
      </c>
      <c r="W289" s="120">
        <f t="shared" si="49"/>
        <v>84.399919790793433</v>
      </c>
      <c r="Z289" s="26">
        <f t="shared" si="50"/>
        <v>119.21110283369599</v>
      </c>
      <c r="AA289" s="26">
        <f t="shared" si="58"/>
        <v>-29.211102833695989</v>
      </c>
      <c r="AB289">
        <v>18.399999999999999</v>
      </c>
      <c r="AC289" s="105">
        <f t="shared" si="59"/>
        <v>-129.30199418327851</v>
      </c>
      <c r="AD289" s="105">
        <f t="shared" si="51"/>
        <v>25.854710905730382</v>
      </c>
      <c r="AF289" s="105">
        <f t="shared" si="52"/>
        <v>-129.30199418327851</v>
      </c>
      <c r="AG289" s="105">
        <f t="shared" si="60"/>
        <v>0</v>
      </c>
      <c r="AI289" s="172"/>
    </row>
    <row r="290" spans="2:35" x14ac:dyDescent="0.25">
      <c r="B290" s="104">
        <v>18.5</v>
      </c>
      <c r="C290" s="36">
        <f t="shared" si="53"/>
        <v>97.5</v>
      </c>
      <c r="E290" s="40">
        <f t="shared" si="42"/>
        <v>8.2037668039890238E-2</v>
      </c>
      <c r="F290" s="22">
        <f t="shared" si="54"/>
        <v>4.7057006078687893</v>
      </c>
      <c r="H290" s="90">
        <f t="shared" si="43"/>
        <v>76.971835764041202</v>
      </c>
      <c r="I290" s="91">
        <f t="shared" si="44"/>
        <v>283.0281642359588</v>
      </c>
      <c r="K290">
        <v>0</v>
      </c>
      <c r="L290">
        <v>0</v>
      </c>
      <c r="M290" s="106">
        <f t="shared" si="45"/>
        <v>283.0281642359588</v>
      </c>
      <c r="N290" s="79">
        <f t="shared" si="46"/>
        <v>4.7057006078687893</v>
      </c>
      <c r="O290" s="196">
        <f t="shared" si="55"/>
        <v>12.16647518108719</v>
      </c>
      <c r="P290" s="196">
        <f t="shared" si="56"/>
        <v>213.67153184089454</v>
      </c>
      <c r="Q290" s="22">
        <f t="shared" si="57"/>
        <v>17.529114198738142</v>
      </c>
      <c r="S290" s="5">
        <f t="shared" si="47"/>
        <v>18.5</v>
      </c>
      <c r="T290" s="105">
        <f t="shared" si="61"/>
        <v>17.529114198738142</v>
      </c>
      <c r="U290" s="105">
        <f t="shared" si="48"/>
        <v>1</v>
      </c>
      <c r="W290" s="120">
        <f t="shared" si="49"/>
        <v>85.294299392131208</v>
      </c>
      <c r="Z290" s="26">
        <f t="shared" si="50"/>
        <v>120.66488148521066</v>
      </c>
      <c r="AA290" s="26">
        <f t="shared" si="58"/>
        <v>-30.664881485210657</v>
      </c>
      <c r="AB290">
        <v>18.5</v>
      </c>
      <c r="AC290" s="105">
        <f t="shared" si="59"/>
        <v>-108.97585502646821</v>
      </c>
      <c r="AD290" s="105">
        <f t="shared" si="51"/>
        <v>17.529114198738142</v>
      </c>
      <c r="AF290" s="105">
        <f t="shared" si="52"/>
        <v>-108.97585502646821</v>
      </c>
      <c r="AG290" s="105">
        <f t="shared" si="60"/>
        <v>0</v>
      </c>
      <c r="AI290" s="172"/>
    </row>
    <row r="291" spans="2:35" x14ac:dyDescent="0.25">
      <c r="B291" s="104">
        <v>18.600000000000001</v>
      </c>
      <c r="C291" s="36">
        <f t="shared" si="53"/>
        <v>99.000000000000028</v>
      </c>
      <c r="E291" s="40">
        <f t="shared" si="42"/>
        <v>6.6544537795920719E-2</v>
      </c>
      <c r="F291" s="22">
        <f t="shared" si="54"/>
        <v>3.8155406871269539</v>
      </c>
      <c r="H291" s="90">
        <f t="shared" si="43"/>
        <v>75.799969835091318</v>
      </c>
      <c r="I291" s="91">
        <f t="shared" si="44"/>
        <v>284.2000301649087</v>
      </c>
      <c r="K291">
        <v>0</v>
      </c>
      <c r="L291">
        <v>0</v>
      </c>
      <c r="M291" s="106">
        <f t="shared" si="45"/>
        <v>284.2000301649087</v>
      </c>
      <c r="N291" s="79">
        <f t="shared" si="46"/>
        <v>3.8155406871269539</v>
      </c>
      <c r="O291" s="196">
        <f t="shared" si="55"/>
        <v>14.992475797989743</v>
      </c>
      <c r="P291" s="196">
        <f t="shared" si="56"/>
        <v>159.0420649668813</v>
      </c>
      <c r="Q291" s="22">
        <f t="shared" si="57"/>
        <v>10.583380703329912</v>
      </c>
      <c r="S291" s="5">
        <f t="shared" si="47"/>
        <v>18.600000000000001</v>
      </c>
      <c r="T291" s="105">
        <f t="shared" si="61"/>
        <v>10.583380703329912</v>
      </c>
      <c r="U291" s="105">
        <f t="shared" si="48"/>
        <v>1</v>
      </c>
      <c r="W291" s="120">
        <f t="shared" si="49"/>
        <v>86.184459312873045</v>
      </c>
      <c r="Z291" s="26">
        <f t="shared" si="50"/>
        <v>122.11702794779737</v>
      </c>
      <c r="AA291" s="26">
        <f t="shared" si="58"/>
        <v>-32.117027947797368</v>
      </c>
      <c r="AB291">
        <v>18.600000000000001</v>
      </c>
      <c r="AC291" s="105">
        <f t="shared" si="59"/>
        <v>-84.554764000009015</v>
      </c>
      <c r="AD291" s="105">
        <f t="shared" si="51"/>
        <v>10.583380703329912</v>
      </c>
      <c r="AF291" s="105">
        <f t="shared" si="52"/>
        <v>-84.554764000009015</v>
      </c>
      <c r="AG291" s="105">
        <f t="shared" si="60"/>
        <v>0</v>
      </c>
      <c r="AI291" s="172"/>
    </row>
    <row r="292" spans="2:35" x14ac:dyDescent="0.25">
      <c r="B292" s="104">
        <v>18.7</v>
      </c>
      <c r="C292" s="36">
        <f t="shared" si="53"/>
        <v>100.49999999999999</v>
      </c>
      <c r="E292" s="40">
        <f t="shared" si="42"/>
        <v>5.1115520478227816E-2</v>
      </c>
      <c r="F292" s="22">
        <f t="shared" si="54"/>
        <v>2.9299804439076191</v>
      </c>
      <c r="H292" s="90">
        <f t="shared" si="43"/>
        <v>74.625819493680055</v>
      </c>
      <c r="I292" s="91">
        <f t="shared" si="44"/>
        <v>285.37418050631993</v>
      </c>
      <c r="K292">
        <v>0</v>
      </c>
      <c r="L292">
        <v>0</v>
      </c>
      <c r="M292" s="106">
        <f t="shared" si="45"/>
        <v>285.37418050631993</v>
      </c>
      <c r="N292" s="79">
        <f t="shared" si="46"/>
        <v>2.9299804439076191</v>
      </c>
      <c r="O292" s="196">
        <f t="shared" si="55"/>
        <v>19.504108430976672</v>
      </c>
      <c r="P292" s="196">
        <f t="shared" si="56"/>
        <v>102.77253941342398</v>
      </c>
      <c r="Q292" s="22">
        <f t="shared" si="57"/>
        <v>5.2532718429863499</v>
      </c>
      <c r="S292" s="5">
        <f t="shared" si="47"/>
        <v>18.7</v>
      </c>
      <c r="T292" s="105">
        <f t="shared" si="61"/>
        <v>5.2532718429863499</v>
      </c>
      <c r="U292" s="105">
        <f t="shared" si="48"/>
        <v>1</v>
      </c>
      <c r="W292" s="120">
        <f t="shared" si="49"/>
        <v>87.070019556092376</v>
      </c>
      <c r="Z292" s="26">
        <f t="shared" si="50"/>
        <v>123.56740065082505</v>
      </c>
      <c r="AA292" s="26">
        <f t="shared" si="58"/>
        <v>-33.56740065082505</v>
      </c>
      <c r="AB292">
        <v>18.7</v>
      </c>
      <c r="AC292" s="105">
        <f t="shared" si="59"/>
        <v>-56.824741300839818</v>
      </c>
      <c r="AD292" s="105">
        <f t="shared" si="51"/>
        <v>5.2532718429863499</v>
      </c>
      <c r="AF292" s="105">
        <f t="shared" si="52"/>
        <v>-56.824741300839818</v>
      </c>
      <c r="AG292" s="105">
        <f t="shared" si="60"/>
        <v>0</v>
      </c>
      <c r="AI292" s="172"/>
    </row>
    <row r="293" spans="2:35" x14ac:dyDescent="0.25">
      <c r="B293" s="104">
        <v>18.8</v>
      </c>
      <c r="C293" s="36">
        <f t="shared" si="53"/>
        <v>102.00000000000001</v>
      </c>
      <c r="E293" s="40">
        <f t="shared" si="42"/>
        <v>3.576119036458307E-2</v>
      </c>
      <c r="F293" s="22">
        <f t="shared" si="54"/>
        <v>2.0494022539993719</v>
      </c>
      <c r="H293" s="90">
        <f t="shared" si="43"/>
        <v>73.448844554815906</v>
      </c>
      <c r="I293" s="91">
        <f t="shared" si="44"/>
        <v>286.55115544518412</v>
      </c>
      <c r="K293">
        <v>0</v>
      </c>
      <c r="L293">
        <v>0</v>
      </c>
      <c r="M293" s="106">
        <f t="shared" si="45"/>
        <v>286.55115544518412</v>
      </c>
      <c r="N293" s="79">
        <f t="shared" si="46"/>
        <v>2.0494022539993719</v>
      </c>
      <c r="O293" s="196">
        <f t="shared" si="55"/>
        <v>27.841951013740619</v>
      </c>
      <c r="P293" s="196">
        <f t="shared" si="56"/>
        <v>49.552856570850643</v>
      </c>
      <c r="Q293" s="22">
        <f t="shared" si="57"/>
        <v>1.7720691369390709</v>
      </c>
      <c r="S293" s="5">
        <f t="shared" si="47"/>
        <v>18.8</v>
      </c>
      <c r="T293" s="105">
        <f t="shared" si="61"/>
        <v>1.7720691369390709</v>
      </c>
      <c r="U293" s="105">
        <f t="shared" si="48"/>
        <v>1</v>
      </c>
      <c r="W293" s="120">
        <f t="shared" si="49"/>
        <v>87.950597746000625</v>
      </c>
      <c r="Z293" s="26">
        <f t="shared" si="50"/>
        <v>125.01584406737386</v>
      </c>
      <c r="AA293" s="26">
        <f t="shared" si="58"/>
        <v>-35.015844067373862</v>
      </c>
      <c r="AB293">
        <v>18.8</v>
      </c>
      <c r="AC293" s="105">
        <f t="shared" si="59"/>
        <v>-28.433574561197247</v>
      </c>
      <c r="AD293" s="105">
        <f t="shared" si="51"/>
        <v>1.7720691369390709</v>
      </c>
      <c r="AF293" s="105">
        <f t="shared" si="52"/>
        <v>-28.433574561197247</v>
      </c>
      <c r="AG293" s="105">
        <f t="shared" si="60"/>
        <v>0</v>
      </c>
      <c r="AI293" s="172"/>
    </row>
    <row r="294" spans="2:35" x14ac:dyDescent="0.25">
      <c r="B294" s="104">
        <v>18.899999999999999</v>
      </c>
      <c r="C294" s="36">
        <f t="shared" si="53"/>
        <v>103.49999999999997</v>
      </c>
      <c r="E294" s="40">
        <f t="shared" si="42"/>
        <v>2.0492070545882007E-2</v>
      </c>
      <c r="F294" s="22">
        <f t="shared" si="54"/>
        <v>1.1741913442509637</v>
      </c>
      <c r="H294" s="90">
        <f t="shared" si="43"/>
        <v>72.268513354924551</v>
      </c>
      <c r="I294" s="91">
        <f t="shared" si="44"/>
        <v>287.73148664507545</v>
      </c>
      <c r="K294">
        <v>0</v>
      </c>
      <c r="L294">
        <v>0</v>
      </c>
      <c r="M294" s="106">
        <f t="shared" si="45"/>
        <v>287.73148664507545</v>
      </c>
      <c r="N294" s="79">
        <f t="shared" si="46"/>
        <v>1.1741913442509637</v>
      </c>
      <c r="O294" s="196">
        <f t="shared" si="55"/>
        <v>48.430909845147767</v>
      </c>
      <c r="P294" s="196">
        <f t="shared" si="56"/>
        <v>10.52056139993759</v>
      </c>
      <c r="Q294" s="22">
        <f t="shared" si="57"/>
        <v>0.21558808638980426</v>
      </c>
      <c r="S294" s="5">
        <f t="shared" si="47"/>
        <v>18.899999999999999</v>
      </c>
      <c r="T294" s="105">
        <f t="shared" si="61"/>
        <v>0.21558808638980426</v>
      </c>
      <c r="U294" s="105">
        <f t="shared" si="48"/>
        <v>1</v>
      </c>
      <c r="W294" s="120">
        <f t="shared" si="49"/>
        <v>88.825808655749043</v>
      </c>
      <c r="Z294" s="26">
        <f t="shared" si="50"/>
        <v>126.46218683328354</v>
      </c>
      <c r="AA294" s="26">
        <f t="shared" si="58"/>
        <v>-36.462186833283539</v>
      </c>
      <c r="AB294">
        <v>18.899999999999999</v>
      </c>
      <c r="AC294" s="105">
        <f t="shared" si="59"/>
        <v>-6.252286953141132</v>
      </c>
      <c r="AD294" s="105">
        <f t="shared" si="51"/>
        <v>0.21558808638980426</v>
      </c>
      <c r="AF294" s="105">
        <f t="shared" si="52"/>
        <v>-6.252286953141132</v>
      </c>
      <c r="AG294" s="105">
        <f t="shared" si="60"/>
        <v>0</v>
      </c>
      <c r="AI294" s="172"/>
    </row>
    <row r="295" spans="2:35" x14ac:dyDescent="0.25">
      <c r="B295" s="104">
        <v>19</v>
      </c>
      <c r="C295" s="36">
        <f t="shared" si="53"/>
        <v>105</v>
      </c>
      <c r="E295" s="40">
        <f t="shared" si="42"/>
        <v>5.3186257141372428E-3</v>
      </c>
      <c r="F295" s="22">
        <f t="shared" si="54"/>
        <v>0.30473624295993984</v>
      </c>
      <c r="H295" s="90">
        <f t="shared" si="43"/>
        <v>71.084302726101555</v>
      </c>
      <c r="I295" s="91">
        <f t="shared" si="44"/>
        <v>288.91569727389845</v>
      </c>
      <c r="K295">
        <v>0</v>
      </c>
      <c r="L295">
        <v>0</v>
      </c>
      <c r="M295" s="106">
        <f t="shared" si="45"/>
        <v>288.91569727389845</v>
      </c>
      <c r="N295" s="79">
        <f t="shared" si="46"/>
        <v>0.30473624295993984</v>
      </c>
      <c r="O295" s="196">
        <f t="shared" si="55"/>
        <v>182.66320048979179</v>
      </c>
      <c r="P295" s="196">
        <f t="shared" si="56"/>
        <v>7.6327743703907078E-3</v>
      </c>
      <c r="Q295" s="22">
        <f t="shared" si="57"/>
        <v>4.059587003656772E-5</v>
      </c>
      <c r="S295" s="5">
        <f t="shared" si="47"/>
        <v>19</v>
      </c>
      <c r="T295" s="105">
        <f t="shared" si="61"/>
        <v>4.059587003656772E-5</v>
      </c>
      <c r="U295" s="105">
        <f t="shared" si="48"/>
        <v>1</v>
      </c>
      <c r="V295" s="105">
        <f>SUM(T286:T295)/10</f>
        <v>19.965560610780479</v>
      </c>
      <c r="W295" s="120">
        <f t="shared" si="49"/>
        <v>89.695263757040067</v>
      </c>
      <c r="Z295" s="26">
        <f t="shared" si="50"/>
        <v>127.90623956944732</v>
      </c>
      <c r="AA295" s="26">
        <f t="shared" si="58"/>
        <v>-37.906239569447322</v>
      </c>
      <c r="AB295">
        <v>19</v>
      </c>
      <c r="AC295" s="105">
        <f t="shared" si="59"/>
        <v>-4.6893562037245715E-3</v>
      </c>
      <c r="AD295" s="105">
        <f t="shared" si="51"/>
        <v>4.059587003656772E-5</v>
      </c>
      <c r="AF295" s="105">
        <f t="shared" si="52"/>
        <v>-4.6893562037245715E-3</v>
      </c>
      <c r="AG295" s="105">
        <f t="shared" si="60"/>
        <v>0</v>
      </c>
      <c r="AI295" s="172"/>
    </row>
    <row r="296" spans="2:35" x14ac:dyDescent="0.25">
      <c r="B296" s="104">
        <v>19.100000000000001</v>
      </c>
      <c r="C296" s="36">
        <f t="shared" si="53"/>
        <v>106.50000000000003</v>
      </c>
      <c r="E296" s="40">
        <f t="shared" si="42"/>
        <v>-9.7487450094930761E-3</v>
      </c>
      <c r="F296" s="22">
        <f t="shared" si="54"/>
        <v>-0.55857079240931673</v>
      </c>
      <c r="H296" s="90">
        <f t="shared" si="43"/>
        <v>69.895698035781308</v>
      </c>
      <c r="I296" s="91">
        <f t="shared" si="44"/>
        <v>290.10430196421868</v>
      </c>
      <c r="K296">
        <v>0</v>
      </c>
      <c r="L296">
        <v>0</v>
      </c>
      <c r="M296" s="106">
        <f t="shared" si="45"/>
        <v>290.10430196421868</v>
      </c>
      <c r="N296" s="79">
        <f t="shared" si="46"/>
        <v>-0.55857079240931673</v>
      </c>
      <c r="O296" s="196">
        <f t="shared" si="55"/>
        <v>-104.2446404835332</v>
      </c>
      <c r="P296" s="196" t="e">
        <f t="shared" si="56"/>
        <v>#NUM!</v>
      </c>
      <c r="Q296" s="22" t="e">
        <f t="shared" si="57"/>
        <v>#NUM!</v>
      </c>
      <c r="S296" s="5">
        <f t="shared" si="47"/>
        <v>19.100000000000001</v>
      </c>
      <c r="T296" s="105">
        <f t="shared" si="61"/>
        <v>0</v>
      </c>
      <c r="U296" s="105" t="str">
        <f t="shared" si="48"/>
        <v/>
      </c>
      <c r="W296" s="120" t="str">
        <f t="shared" si="49"/>
        <v>NO</v>
      </c>
      <c r="Z296" s="26">
        <f t="shared" si="50"/>
        <v>129.34779235154639</v>
      </c>
      <c r="AA296" s="26">
        <f t="shared" si="58"/>
        <v>-39.347792351546389</v>
      </c>
      <c r="AB296">
        <v>19.100000000000001</v>
      </c>
      <c r="AC296" s="105">
        <f t="shared" si="59"/>
        <v>0</v>
      </c>
      <c r="AD296" s="105" t="e">
        <f t="shared" si="51"/>
        <v>#NUM!</v>
      </c>
      <c r="AF296" s="105">
        <f t="shared" si="52"/>
        <v>0</v>
      </c>
      <c r="AG296" s="105">
        <f t="shared" si="60"/>
        <v>0</v>
      </c>
      <c r="AI296" s="172"/>
    </row>
    <row r="297" spans="2:35" x14ac:dyDescent="0.25">
      <c r="B297" s="104">
        <v>19.2</v>
      </c>
      <c r="C297" s="36">
        <f t="shared" si="53"/>
        <v>107.99999999999999</v>
      </c>
      <c r="E297" s="40">
        <f t="shared" ref="E297:E345" si="62">COS(RADIANS($N$38))*COS(RADIANS(C297))*COS(RADIANS($J$22))+SIN(RADIANS($N$38))*SIN(RADIANS($J$22))</f>
        <v>-2.4699715201746436E-2</v>
      </c>
      <c r="F297" s="22">
        <f t="shared" si="54"/>
        <v>-1.4153333712559284</v>
      </c>
      <c r="H297" s="90">
        <f t="shared" ref="H297:H345" si="63">DEGREES(ACOS((SIN(RADIANS($N$38))-SIN(RADIANS($J$22))*SIN(RADIANS(F297)))/(COS(RADIANS($J$22))*COS(RADIANS(F297)))))</f>
        <v>68.702193295580443</v>
      </c>
      <c r="I297" s="91">
        <f t="shared" ref="I297:I345" si="64">IF(C297&gt;0,360-H297,H297)</f>
        <v>291.29780670441954</v>
      </c>
      <c r="K297">
        <v>0</v>
      </c>
      <c r="L297">
        <v>0</v>
      </c>
      <c r="M297" s="106">
        <f t="shared" ref="M297:M345" si="65">IF(C297&gt;0,360-H297,H297)</f>
        <v>291.29780670441954</v>
      </c>
      <c r="N297" s="79">
        <f t="shared" ref="N297:N345" si="66">F297</f>
        <v>-1.4153333712559284</v>
      </c>
      <c r="O297" s="196">
        <f t="shared" si="55"/>
        <v>-40.743438213573349</v>
      </c>
      <c r="P297" s="196" t="e">
        <f t="shared" si="56"/>
        <v>#NUM!</v>
      </c>
      <c r="Q297" s="22" t="e">
        <f t="shared" si="57"/>
        <v>#NUM!</v>
      </c>
      <c r="S297" s="5">
        <f t="shared" ref="S297:S345" si="67">B297</f>
        <v>19.2</v>
      </c>
      <c r="T297" s="105">
        <f t="shared" si="61"/>
        <v>0</v>
      </c>
      <c r="U297" s="105" t="str">
        <f t="shared" ref="U297:U345" si="68">IF(T297&gt;0,1,"")</f>
        <v/>
      </c>
      <c r="W297" s="120" t="str">
        <f t="shared" ref="W297:W345" si="69">IF(N297&gt;0,90-N297,"NO")</f>
        <v>NO</v>
      </c>
      <c r="Z297" s="26">
        <f t="shared" ref="Z297:Z345" si="70">DEGREES(ACOS(-COS(RADIANS(N297))*SIN(RADIANS($C$47))*COS(RADIANS(I297-$C$45))+SIN(RADIANS(N297))*COS(RADIANS($C$47))))</f>
        <v>130.78661175947079</v>
      </c>
      <c r="AA297" s="26">
        <f t="shared" si="58"/>
        <v>-40.786611759470787</v>
      </c>
      <c r="AB297">
        <v>19.2</v>
      </c>
      <c r="AC297" s="105">
        <f t="shared" si="59"/>
        <v>0</v>
      </c>
      <c r="AD297" s="105" t="e">
        <f t="shared" ref="AD297:AD345" si="71">IF(Q297&gt;0,Q297,0)</f>
        <v>#NUM!</v>
      </c>
      <c r="AF297" s="105">
        <f t="shared" ref="AF297:AF345" si="72">AC297</f>
        <v>0</v>
      </c>
      <c r="AG297" s="105">
        <f t="shared" si="60"/>
        <v>0</v>
      </c>
      <c r="AI297" s="172"/>
    </row>
    <row r="298" spans="2:35" x14ac:dyDescent="0.25">
      <c r="B298" s="104">
        <v>19.3</v>
      </c>
      <c r="C298" s="36">
        <f t="shared" ref="C298:C345" si="73" xml:space="preserve"> (B298-12)*15</f>
        <v>109.50000000000001</v>
      </c>
      <c r="E298" s="40">
        <f t="shared" si="62"/>
        <v>-3.9524038214472118E-2</v>
      </c>
      <c r="F298" s="22">
        <f t="shared" ref="F298:F345" si="74">DEGREES(ASIN(E298))</f>
        <v>-2.2651505909222012</v>
      </c>
      <c r="H298" s="90">
        <f t="shared" si="63"/>
        <v>67.503291343042022</v>
      </c>
      <c r="I298" s="91">
        <f t="shared" si="64"/>
        <v>292.49670865695799</v>
      </c>
      <c r="K298">
        <v>0</v>
      </c>
      <c r="L298">
        <v>0</v>
      </c>
      <c r="M298" s="106">
        <f t="shared" si="65"/>
        <v>292.49670865695799</v>
      </c>
      <c r="N298" s="79">
        <f t="shared" si="66"/>
        <v>-2.2651505909222012</v>
      </c>
      <c r="O298" s="196">
        <f t="shared" ref="O298:O345" si="75">1/SIN(RADIANS(F298+244/(165+47*324^1.1)))</f>
        <v>-25.401194993223651</v>
      </c>
      <c r="P298" s="196" t="e">
        <f t="shared" ref="P298:P345" si="76">1.1*1353*0.7^(O298^0.678)</f>
        <v>#NUM!</v>
      </c>
      <c r="Q298" s="22" t="e">
        <f t="shared" ref="Q298:Q345" si="77">SIN(RADIANS(N298))*P298</f>
        <v>#NUM!</v>
      </c>
      <c r="S298" s="5">
        <f t="shared" si="67"/>
        <v>19.3</v>
      </c>
      <c r="T298" s="105">
        <f t="shared" si="61"/>
        <v>0</v>
      </c>
      <c r="U298" s="105" t="str">
        <f t="shared" si="68"/>
        <v/>
      </c>
      <c r="W298" s="120" t="str">
        <f t="shared" si="69"/>
        <v>NO</v>
      </c>
      <c r="Z298" s="26">
        <f t="shared" si="70"/>
        <v>132.22243742382821</v>
      </c>
      <c r="AA298" s="26">
        <f t="shared" ref="AA298:AA345" si="78">90-Z298</f>
        <v>-42.222437423828211</v>
      </c>
      <c r="AB298">
        <v>19.3</v>
      </c>
      <c r="AC298" s="105">
        <f t="shared" ref="AC298:AC345" si="79">IF(N298&gt;0,P298*SIN(RADIANS(AA298)),0)</f>
        <v>0</v>
      </c>
      <c r="AD298" s="105" t="e">
        <f t="shared" si="71"/>
        <v>#NUM!</v>
      </c>
      <c r="AF298" s="105">
        <f t="shared" si="72"/>
        <v>0</v>
      </c>
      <c r="AG298" s="105">
        <f t="shared" ref="AG298:AG345" si="80">IF(AF298&lt;0,0,AF298)</f>
        <v>0</v>
      </c>
      <c r="AI298" s="172"/>
    </row>
    <row r="299" spans="2:35" x14ac:dyDescent="0.25">
      <c r="B299" s="104">
        <v>19.399999999999999</v>
      </c>
      <c r="C299" s="36">
        <f t="shared" si="73"/>
        <v>110.99999999999997</v>
      </c>
      <c r="E299" s="40">
        <f t="shared" si="62"/>
        <v>-5.4211554197167167E-2</v>
      </c>
      <c r="F299" s="22">
        <f t="shared" si="74"/>
        <v>-3.1076166843584403</v>
      </c>
      <c r="H299" s="90">
        <f t="shared" si="63"/>
        <v>66.298504099956602</v>
      </c>
      <c r="I299" s="91">
        <f t="shared" si="64"/>
        <v>293.70149590004337</v>
      </c>
      <c r="K299">
        <v>0</v>
      </c>
      <c r="L299">
        <v>0</v>
      </c>
      <c r="M299" s="106">
        <f t="shared" si="65"/>
        <v>293.70149590004337</v>
      </c>
      <c r="N299" s="79">
        <f t="shared" si="66"/>
        <v>-3.1076166843584403</v>
      </c>
      <c r="O299" s="196">
        <f t="shared" si="75"/>
        <v>-18.499385409580508</v>
      </c>
      <c r="P299" s="196" t="e">
        <f t="shared" si="76"/>
        <v>#NUM!</v>
      </c>
      <c r="Q299" s="22" t="e">
        <f t="shared" si="77"/>
        <v>#NUM!</v>
      </c>
      <c r="S299" s="5">
        <f t="shared" si="67"/>
        <v>19.399999999999999</v>
      </c>
      <c r="T299" s="105">
        <f t="shared" ref="T299:T345" si="81">IFERROR(Q299,0)</f>
        <v>0</v>
      </c>
      <c r="U299" s="105" t="str">
        <f t="shared" si="68"/>
        <v/>
      </c>
      <c r="W299" s="120" t="str">
        <f t="shared" si="69"/>
        <v>NO</v>
      </c>
      <c r="Z299" s="26">
        <f t="shared" si="70"/>
        <v>133.65497796845727</v>
      </c>
      <c r="AA299" s="26">
        <f t="shared" si="78"/>
        <v>-43.654977968457274</v>
      </c>
      <c r="AB299">
        <v>19.399999999999999</v>
      </c>
      <c r="AC299" s="105">
        <f t="shared" si="79"/>
        <v>0</v>
      </c>
      <c r="AD299" s="105" t="e">
        <f t="shared" si="71"/>
        <v>#NUM!</v>
      </c>
      <c r="AF299" s="105">
        <f t="shared" si="72"/>
        <v>0</v>
      </c>
      <c r="AG299" s="105">
        <f t="shared" si="80"/>
        <v>0</v>
      </c>
      <c r="AI299" s="172"/>
    </row>
    <row r="300" spans="2:35" x14ac:dyDescent="0.25">
      <c r="B300" s="104">
        <v>19.5</v>
      </c>
      <c r="C300" s="36">
        <f t="shared" si="73"/>
        <v>112.5</v>
      </c>
      <c r="E300" s="40">
        <f t="shared" si="62"/>
        <v>-6.8752197060036158E-2</v>
      </c>
      <c r="F300" s="22">
        <f t="shared" si="74"/>
        <v>-3.9423206961529105</v>
      </c>
      <c r="H300" s="90">
        <f t="shared" si="63"/>
        <v>65.087352910861</v>
      </c>
      <c r="I300" s="91">
        <f t="shared" si="64"/>
        <v>294.912647089139</v>
      </c>
      <c r="K300">
        <v>0</v>
      </c>
      <c r="L300">
        <v>0</v>
      </c>
      <c r="M300" s="106">
        <f t="shared" si="65"/>
        <v>294.912647089139</v>
      </c>
      <c r="N300" s="79">
        <f t="shared" si="66"/>
        <v>-3.9423206961529105</v>
      </c>
      <c r="O300" s="196">
        <f t="shared" si="75"/>
        <v>-14.577975154984617</v>
      </c>
      <c r="P300" s="196" t="e">
        <f t="shared" si="76"/>
        <v>#NUM!</v>
      </c>
      <c r="Q300" s="22" t="e">
        <f t="shared" si="77"/>
        <v>#NUM!</v>
      </c>
      <c r="S300" s="5">
        <f t="shared" si="67"/>
        <v>19.5</v>
      </c>
      <c r="T300" s="105">
        <f t="shared" si="81"/>
        <v>0</v>
      </c>
      <c r="U300" s="105" t="str">
        <f t="shared" si="68"/>
        <v/>
      </c>
      <c r="W300" s="120" t="str">
        <f t="shared" si="69"/>
        <v>NO</v>
      </c>
      <c r="Z300" s="26">
        <f t="shared" si="70"/>
        <v>135.08390622474397</v>
      </c>
      <c r="AA300" s="26">
        <f t="shared" si="78"/>
        <v>-45.08390622474397</v>
      </c>
      <c r="AB300">
        <v>19.5</v>
      </c>
      <c r="AC300" s="105">
        <f t="shared" si="79"/>
        <v>0</v>
      </c>
      <c r="AD300" s="105" t="e">
        <f t="shared" si="71"/>
        <v>#NUM!</v>
      </c>
      <c r="AF300" s="105">
        <f t="shared" si="72"/>
        <v>0</v>
      </c>
      <c r="AG300" s="105">
        <f t="shared" si="80"/>
        <v>0</v>
      </c>
      <c r="AI300" s="172"/>
    </row>
    <row r="301" spans="2:35" x14ac:dyDescent="0.25">
      <c r="B301" s="104">
        <v>19.600000000000001</v>
      </c>
      <c r="C301" s="36">
        <f t="shared" si="73"/>
        <v>114.00000000000003</v>
      </c>
      <c r="E301" s="40">
        <f t="shared" si="62"/>
        <v>-8.3136001372781682E-2</v>
      </c>
      <c r="F301" s="22">
        <f t="shared" si="74"/>
        <v>-4.7688461889546447</v>
      </c>
      <c r="H301" s="90">
        <f t="shared" si="63"/>
        <v>63.869368965209205</v>
      </c>
      <c r="I301" s="91">
        <f t="shared" si="64"/>
        <v>296.13063103479078</v>
      </c>
      <c r="K301">
        <v>0</v>
      </c>
      <c r="L301">
        <v>0</v>
      </c>
      <c r="M301" s="106">
        <f t="shared" si="65"/>
        <v>296.13063103479078</v>
      </c>
      <c r="N301" s="79">
        <f t="shared" si="66"/>
        <v>-4.7688461889546447</v>
      </c>
      <c r="O301" s="196">
        <f t="shared" si="75"/>
        <v>-12.051008470856752</v>
      </c>
      <c r="P301" s="196" t="e">
        <f t="shared" si="76"/>
        <v>#NUM!</v>
      </c>
      <c r="Q301" s="22" t="e">
        <f t="shared" si="77"/>
        <v>#NUM!</v>
      </c>
      <c r="S301" s="5">
        <f t="shared" si="67"/>
        <v>19.600000000000001</v>
      </c>
      <c r="T301" s="105">
        <f t="shared" si="81"/>
        <v>0</v>
      </c>
      <c r="U301" s="105" t="str">
        <f t="shared" si="68"/>
        <v/>
      </c>
      <c r="W301" s="120" t="str">
        <f t="shared" si="69"/>
        <v>NO</v>
      </c>
      <c r="Z301" s="26">
        <f t="shared" si="70"/>
        <v>136.5088535645223</v>
      </c>
      <c r="AA301" s="26">
        <f t="shared" si="78"/>
        <v>-46.508853564522298</v>
      </c>
      <c r="AB301">
        <v>19.600000000000001</v>
      </c>
      <c r="AC301" s="105">
        <f t="shared" si="79"/>
        <v>0</v>
      </c>
      <c r="AD301" s="105" t="e">
        <f t="shared" si="71"/>
        <v>#NUM!</v>
      </c>
      <c r="AF301" s="105">
        <f t="shared" si="72"/>
        <v>0</v>
      </c>
      <c r="AG301" s="105">
        <f t="shared" si="80"/>
        <v>0</v>
      </c>
      <c r="AI301" s="172"/>
    </row>
    <row r="302" spans="2:35" x14ac:dyDescent="0.25">
      <c r="B302" s="104">
        <v>19.7</v>
      </c>
      <c r="C302" s="36">
        <f t="shared" si="73"/>
        <v>115.49999999999999</v>
      </c>
      <c r="E302" s="40">
        <f t="shared" si="62"/>
        <v>-9.7353109194414061E-2</v>
      </c>
      <c r="F302" s="22">
        <f t="shared" si="74"/>
        <v>-5.5867709825738254</v>
      </c>
      <c r="H302" s="90">
        <f t="shared" si="63"/>
        <v>62.644093806552583</v>
      </c>
      <c r="I302" s="91">
        <f t="shared" si="64"/>
        <v>297.35590619344742</v>
      </c>
      <c r="K302">
        <v>0</v>
      </c>
      <c r="L302">
        <v>0</v>
      </c>
      <c r="M302" s="106">
        <f t="shared" si="65"/>
        <v>297.35590619344742</v>
      </c>
      <c r="N302" s="79">
        <f t="shared" si="66"/>
        <v>-5.5867709825738254</v>
      </c>
      <c r="O302" s="196">
        <f t="shared" si="75"/>
        <v>-10.288286458071122</v>
      </c>
      <c r="P302" s="196" t="e">
        <f t="shared" si="76"/>
        <v>#NUM!</v>
      </c>
      <c r="Q302" s="22" t="e">
        <f t="shared" si="77"/>
        <v>#NUM!</v>
      </c>
      <c r="S302" s="5">
        <f t="shared" si="67"/>
        <v>19.7</v>
      </c>
      <c r="T302" s="105">
        <f t="shared" si="81"/>
        <v>0</v>
      </c>
      <c r="U302" s="105" t="str">
        <f t="shared" si="68"/>
        <v/>
      </c>
      <c r="W302" s="120" t="str">
        <f t="shared" si="69"/>
        <v>NO</v>
      </c>
      <c r="Z302" s="26">
        <f t="shared" si="70"/>
        <v>137.92940316180457</v>
      </c>
      <c r="AA302" s="26">
        <f t="shared" si="78"/>
        <v>-47.929403161804572</v>
      </c>
      <c r="AB302">
        <v>19.7</v>
      </c>
      <c r="AC302" s="105">
        <f t="shared" si="79"/>
        <v>0</v>
      </c>
      <c r="AD302" s="105" t="e">
        <f t="shared" si="71"/>
        <v>#NUM!</v>
      </c>
      <c r="AF302" s="105">
        <f t="shared" si="72"/>
        <v>0</v>
      </c>
      <c r="AG302" s="105">
        <f t="shared" si="80"/>
        <v>0</v>
      </c>
      <c r="AI302" s="172"/>
    </row>
    <row r="303" spans="2:35" x14ac:dyDescent="0.25">
      <c r="B303" s="104">
        <v>19.8</v>
      </c>
      <c r="C303" s="36">
        <f t="shared" si="73"/>
        <v>117.00000000000001</v>
      </c>
      <c r="E303" s="40">
        <f t="shared" si="62"/>
        <v>-0.11139377682939414</v>
      </c>
      <c r="F303" s="22">
        <f t="shared" si="74"/>
        <v>-6.3956669283007797</v>
      </c>
      <c r="H303" s="90">
        <f t="shared" si="63"/>
        <v>61.411079931855248</v>
      </c>
      <c r="I303" s="91">
        <f t="shared" si="64"/>
        <v>298.58892006814477</v>
      </c>
      <c r="K303">
        <v>0</v>
      </c>
      <c r="L303">
        <v>0</v>
      </c>
      <c r="M303" s="106">
        <f t="shared" si="65"/>
        <v>298.58892006814477</v>
      </c>
      <c r="N303" s="79">
        <f t="shared" si="66"/>
        <v>-6.3956669283007797</v>
      </c>
      <c r="O303" s="196">
        <f t="shared" si="75"/>
        <v>-8.9896680253331631</v>
      </c>
      <c r="P303" s="196" t="e">
        <f t="shared" si="76"/>
        <v>#NUM!</v>
      </c>
      <c r="Q303" s="22" t="e">
        <f t="shared" si="77"/>
        <v>#NUM!</v>
      </c>
      <c r="S303" s="5">
        <f t="shared" si="67"/>
        <v>19.8</v>
      </c>
      <c r="T303" s="105">
        <f t="shared" si="81"/>
        <v>0</v>
      </c>
      <c r="U303" s="105" t="str">
        <f t="shared" si="68"/>
        <v/>
      </c>
      <c r="W303" s="120" t="str">
        <f t="shared" si="69"/>
        <v>NO</v>
      </c>
      <c r="Z303" s="26">
        <f t="shared" si="70"/>
        <v>139.34508194741298</v>
      </c>
      <c r="AA303" s="26">
        <f t="shared" si="78"/>
        <v>-49.345081947412979</v>
      </c>
      <c r="AB303">
        <v>19.8</v>
      </c>
      <c r="AC303" s="105">
        <f t="shared" si="79"/>
        <v>0</v>
      </c>
      <c r="AD303" s="105" t="e">
        <f t="shared" si="71"/>
        <v>#NUM!</v>
      </c>
      <c r="AF303" s="105">
        <f t="shared" si="72"/>
        <v>0</v>
      </c>
      <c r="AG303" s="105">
        <f t="shared" si="80"/>
        <v>0</v>
      </c>
      <c r="AI303" s="172"/>
    </row>
    <row r="304" spans="2:35" x14ac:dyDescent="0.25">
      <c r="B304" s="104">
        <v>19.899999999999999</v>
      </c>
      <c r="C304" s="36">
        <f t="shared" si="73"/>
        <v>118.49999999999997</v>
      </c>
      <c r="E304" s="40">
        <f t="shared" si="62"/>
        <v>-0.12524838150547044</v>
      </c>
      <c r="F304" s="22">
        <f t="shared" si="74"/>
        <v>-7.195099721241907</v>
      </c>
      <c r="H304" s="90">
        <f t="shared" si="63"/>
        <v>60.169891483789286</v>
      </c>
      <c r="I304" s="91">
        <f t="shared" si="64"/>
        <v>299.83010851621071</v>
      </c>
      <c r="K304">
        <v>0</v>
      </c>
      <c r="L304">
        <v>0</v>
      </c>
      <c r="M304" s="106">
        <f t="shared" si="65"/>
        <v>299.83010851621071</v>
      </c>
      <c r="N304" s="79">
        <f t="shared" si="66"/>
        <v>-7.195099721241907</v>
      </c>
      <c r="O304" s="196">
        <f t="shared" si="75"/>
        <v>-7.9940092960036573</v>
      </c>
      <c r="P304" s="196" t="e">
        <f t="shared" si="76"/>
        <v>#NUM!</v>
      </c>
      <c r="Q304" s="22" t="e">
        <f t="shared" si="77"/>
        <v>#NUM!</v>
      </c>
      <c r="S304" s="5">
        <f t="shared" si="67"/>
        <v>19.899999999999999</v>
      </c>
      <c r="T304" s="105">
        <f t="shared" si="81"/>
        <v>0</v>
      </c>
      <c r="U304" s="105" t="str">
        <f t="shared" si="68"/>
        <v/>
      </c>
      <c r="W304" s="120" t="str">
        <f t="shared" si="69"/>
        <v>NO</v>
      </c>
      <c r="Z304" s="26">
        <f t="shared" si="70"/>
        <v>140.75535096207824</v>
      </c>
      <c r="AA304" s="26">
        <f t="shared" si="78"/>
        <v>-50.755350962078239</v>
      </c>
      <c r="AB304">
        <v>19.899999999999999</v>
      </c>
      <c r="AC304" s="105">
        <f t="shared" si="79"/>
        <v>0</v>
      </c>
      <c r="AD304" s="105" t="e">
        <f t="shared" si="71"/>
        <v>#NUM!</v>
      </c>
      <c r="AF304" s="105">
        <f t="shared" si="72"/>
        <v>0</v>
      </c>
      <c r="AG304" s="105">
        <f t="shared" si="80"/>
        <v>0</v>
      </c>
      <c r="AI304" s="172"/>
    </row>
    <row r="305" spans="2:35" x14ac:dyDescent="0.25">
      <c r="B305" s="104">
        <v>20</v>
      </c>
      <c r="C305" s="36">
        <f t="shared" si="73"/>
        <v>120</v>
      </c>
      <c r="E305" s="40">
        <f t="shared" si="62"/>
        <v>-0.1389074279686521</v>
      </c>
      <c r="F305" s="22">
        <f t="shared" si="74"/>
        <v>-7.9846287537263674</v>
      </c>
      <c r="H305" s="90">
        <f t="shared" si="63"/>
        <v>58.920105038488053</v>
      </c>
      <c r="I305" s="91">
        <f t="shared" si="64"/>
        <v>301.07989496151197</v>
      </c>
      <c r="K305">
        <v>0</v>
      </c>
      <c r="L305">
        <v>0</v>
      </c>
      <c r="M305" s="106">
        <f t="shared" si="65"/>
        <v>301.07989496151197</v>
      </c>
      <c r="N305" s="79">
        <f t="shared" si="66"/>
        <v>-7.9846287537263674</v>
      </c>
      <c r="O305" s="196">
        <f t="shared" si="75"/>
        <v>-7.2070511193766746</v>
      </c>
      <c r="P305" s="196" t="e">
        <f t="shared" si="76"/>
        <v>#NUM!</v>
      </c>
      <c r="Q305" s="22" t="e">
        <f t="shared" si="77"/>
        <v>#NUM!</v>
      </c>
      <c r="S305" s="5">
        <f t="shared" si="67"/>
        <v>20</v>
      </c>
      <c r="T305" s="105">
        <f t="shared" si="81"/>
        <v>0</v>
      </c>
      <c r="U305" s="105" t="str">
        <f t="shared" si="68"/>
        <v/>
      </c>
      <c r="V305" s="105">
        <f>SUM(T296:T305)/10</f>
        <v>0</v>
      </c>
      <c r="W305" s="120" t="str">
        <f t="shared" si="69"/>
        <v>NO</v>
      </c>
      <c r="Z305" s="26">
        <f t="shared" si="70"/>
        <v>142.15959373924693</v>
      </c>
      <c r="AA305" s="26">
        <f t="shared" si="78"/>
        <v>-52.15959373924693</v>
      </c>
      <c r="AB305">
        <v>20</v>
      </c>
      <c r="AC305" s="105">
        <f t="shared" si="79"/>
        <v>0</v>
      </c>
      <c r="AD305" s="105" t="e">
        <f t="shared" si="71"/>
        <v>#NUM!</v>
      </c>
      <c r="AF305" s="105">
        <f t="shared" si="72"/>
        <v>0</v>
      </c>
      <c r="AG305" s="105">
        <f t="shared" si="80"/>
        <v>0</v>
      </c>
      <c r="AI305" s="172"/>
    </row>
    <row r="306" spans="2:35" x14ac:dyDescent="0.25">
      <c r="B306" s="104">
        <v>20.100000000000001</v>
      </c>
      <c r="C306" s="36">
        <f t="shared" si="73"/>
        <v>121.50000000000003</v>
      </c>
      <c r="E306" s="40">
        <f t="shared" si="62"/>
        <v>-0.15236155499077772</v>
      </c>
      <c r="F306" s="22">
        <f t="shared" si="74"/>
        <v>-8.7638070130815837</v>
      </c>
      <c r="H306" s="90">
        <f t="shared" si="63"/>
        <v>57.661310490780622</v>
      </c>
      <c r="I306" s="91">
        <f t="shared" si="64"/>
        <v>302.33868950921936</v>
      </c>
      <c r="K306">
        <v>0</v>
      </c>
      <c r="L306">
        <v>0</v>
      </c>
      <c r="M306" s="106">
        <f t="shared" si="65"/>
        <v>302.33868950921936</v>
      </c>
      <c r="N306" s="79">
        <f t="shared" si="66"/>
        <v>-8.7638070130815837</v>
      </c>
      <c r="O306" s="196">
        <f t="shared" si="75"/>
        <v>-6.569981043377509</v>
      </c>
      <c r="P306" s="196" t="e">
        <f t="shared" si="76"/>
        <v>#NUM!</v>
      </c>
      <c r="Q306" s="22" t="e">
        <f t="shared" si="77"/>
        <v>#NUM!</v>
      </c>
      <c r="S306" s="5">
        <f t="shared" si="67"/>
        <v>20.100000000000001</v>
      </c>
      <c r="T306" s="105">
        <f t="shared" si="81"/>
        <v>0</v>
      </c>
      <c r="U306" s="105" t="str">
        <f t="shared" si="68"/>
        <v/>
      </c>
      <c r="W306" s="120" t="str">
        <f t="shared" si="69"/>
        <v>NO</v>
      </c>
      <c r="Z306" s="26">
        <f t="shared" si="70"/>
        <v>143.55710225425645</v>
      </c>
      <c r="AA306" s="26">
        <f t="shared" si="78"/>
        <v>-53.557102254256449</v>
      </c>
      <c r="AB306">
        <v>20.100000000000001</v>
      </c>
      <c r="AC306" s="105">
        <f t="shared" si="79"/>
        <v>0</v>
      </c>
      <c r="AD306" s="105" t="e">
        <f t="shared" si="71"/>
        <v>#NUM!</v>
      </c>
      <c r="AF306" s="105">
        <f t="shared" si="72"/>
        <v>0</v>
      </c>
      <c r="AG306" s="105">
        <f t="shared" si="80"/>
        <v>0</v>
      </c>
      <c r="AI306" s="172"/>
    </row>
    <row r="307" spans="2:35" x14ac:dyDescent="0.25">
      <c r="B307" s="104">
        <v>20.2</v>
      </c>
      <c r="C307" s="36">
        <f t="shared" si="73"/>
        <v>122.99999999999999</v>
      </c>
      <c r="E307" s="40">
        <f t="shared" si="62"/>
        <v>-0.16560154178523404</v>
      </c>
      <c r="F307" s="22">
        <f t="shared" si="74"/>
        <v>-9.5321810273118786</v>
      </c>
      <c r="H307" s="90">
        <f t="shared" si="63"/>
        <v>56.393112038360591</v>
      </c>
      <c r="I307" s="91">
        <f t="shared" si="64"/>
        <v>303.60688796163942</v>
      </c>
      <c r="K307">
        <v>0</v>
      </c>
      <c r="L307">
        <v>0</v>
      </c>
      <c r="M307" s="106">
        <f t="shared" si="65"/>
        <v>303.60688796163942</v>
      </c>
      <c r="N307" s="79">
        <f t="shared" si="66"/>
        <v>-9.5321810273118786</v>
      </c>
      <c r="O307" s="196">
        <f t="shared" si="75"/>
        <v>-6.0442039305620279</v>
      </c>
      <c r="P307" s="196" t="e">
        <f t="shared" si="76"/>
        <v>#NUM!</v>
      </c>
      <c r="Q307" s="22" t="e">
        <f t="shared" si="77"/>
        <v>#NUM!</v>
      </c>
      <c r="S307" s="5">
        <f t="shared" si="67"/>
        <v>20.2</v>
      </c>
      <c r="T307" s="105">
        <f t="shared" si="81"/>
        <v>0</v>
      </c>
      <c r="U307" s="105" t="str">
        <f t="shared" si="68"/>
        <v/>
      </c>
      <c r="W307" s="120" t="str">
        <f t="shared" si="69"/>
        <v>NO</v>
      </c>
      <c r="Z307" s="26">
        <f t="shared" si="70"/>
        <v>144.94705985608346</v>
      </c>
      <c r="AA307" s="26">
        <f t="shared" si="78"/>
        <v>-54.947059856083456</v>
      </c>
      <c r="AB307">
        <v>20.2</v>
      </c>
      <c r="AC307" s="105">
        <f t="shared" si="79"/>
        <v>0</v>
      </c>
      <c r="AD307" s="105" t="e">
        <f t="shared" si="71"/>
        <v>#NUM!</v>
      </c>
      <c r="AF307" s="105">
        <f t="shared" si="72"/>
        <v>0</v>
      </c>
      <c r="AG307" s="105">
        <f t="shared" si="80"/>
        <v>0</v>
      </c>
      <c r="AI307" s="172"/>
    </row>
    <row r="308" spans="2:35" x14ac:dyDescent="0.25">
      <c r="B308" s="104">
        <v>20.3</v>
      </c>
      <c r="C308" s="36">
        <f t="shared" si="73"/>
        <v>124.50000000000001</v>
      </c>
      <c r="E308" s="40">
        <f t="shared" si="62"/>
        <v>-0.17861831432642541</v>
      </c>
      <c r="F308" s="22">
        <f t="shared" si="74"/>
        <v>-10.289290862430166</v>
      </c>
      <c r="H308" s="90">
        <f t="shared" si="63"/>
        <v>55.115129265657352</v>
      </c>
      <c r="I308" s="91">
        <f t="shared" si="64"/>
        <v>304.88487073434266</v>
      </c>
      <c r="K308">
        <v>0</v>
      </c>
      <c r="L308">
        <v>0</v>
      </c>
      <c r="M308" s="106">
        <f t="shared" si="65"/>
        <v>304.88487073434266</v>
      </c>
      <c r="N308" s="79">
        <f t="shared" si="66"/>
        <v>-10.289290862430166</v>
      </c>
      <c r="O308" s="196">
        <f t="shared" si="75"/>
        <v>-5.6033431443420625</v>
      </c>
      <c r="P308" s="196" t="e">
        <f t="shared" si="76"/>
        <v>#NUM!</v>
      </c>
      <c r="Q308" s="22" t="e">
        <f t="shared" si="77"/>
        <v>#NUM!</v>
      </c>
      <c r="S308" s="5">
        <f t="shared" si="67"/>
        <v>20.3</v>
      </c>
      <c r="T308" s="105">
        <f t="shared" si="81"/>
        <v>0</v>
      </c>
      <c r="U308" s="105" t="str">
        <f t="shared" si="68"/>
        <v/>
      </c>
      <c r="W308" s="120" t="str">
        <f t="shared" si="69"/>
        <v>NO</v>
      </c>
      <c r="Z308" s="26">
        <f t="shared" si="70"/>
        <v>146.3285204445603</v>
      </c>
      <c r="AA308" s="26">
        <f t="shared" si="78"/>
        <v>-56.328520444560297</v>
      </c>
      <c r="AB308">
        <v>20.3</v>
      </c>
      <c r="AC308" s="105">
        <f t="shared" si="79"/>
        <v>0</v>
      </c>
      <c r="AD308" s="105" t="e">
        <f t="shared" si="71"/>
        <v>#NUM!</v>
      </c>
      <c r="AF308" s="105">
        <f t="shared" si="72"/>
        <v>0</v>
      </c>
      <c r="AG308" s="105">
        <f t="shared" si="80"/>
        <v>0</v>
      </c>
      <c r="AI308" s="172"/>
    </row>
    <row r="309" spans="2:35" x14ac:dyDescent="0.25">
      <c r="B309" s="104">
        <v>20.399999999999999</v>
      </c>
      <c r="C309" s="36">
        <f t="shared" si="73"/>
        <v>125.99999999999997</v>
      </c>
      <c r="E309" s="40">
        <f t="shared" si="62"/>
        <v>-0.19140295156865325</v>
      </c>
      <c r="F309" s="22">
        <f t="shared" si="74"/>
        <v>-11.034670175384955</v>
      </c>
      <c r="H309" s="90">
        <f t="shared" si="63"/>
        <v>53.826998327359199</v>
      </c>
      <c r="I309" s="91">
        <f t="shared" si="64"/>
        <v>306.17300167264079</v>
      </c>
      <c r="K309">
        <v>0</v>
      </c>
      <c r="L309">
        <v>0</v>
      </c>
      <c r="M309" s="106">
        <f t="shared" si="65"/>
        <v>306.17300167264079</v>
      </c>
      <c r="N309" s="79">
        <f t="shared" si="66"/>
        <v>-11.034670175384955</v>
      </c>
      <c r="O309" s="196">
        <f t="shared" si="75"/>
        <v>-5.2287609255473546</v>
      </c>
      <c r="P309" s="196" t="e">
        <f t="shared" si="76"/>
        <v>#NUM!</v>
      </c>
      <c r="Q309" s="22" t="e">
        <f t="shared" si="77"/>
        <v>#NUM!</v>
      </c>
      <c r="S309" s="5">
        <f t="shared" si="67"/>
        <v>20.399999999999999</v>
      </c>
      <c r="T309" s="105">
        <f t="shared" si="81"/>
        <v>0</v>
      </c>
      <c r="U309" s="105" t="str">
        <f t="shared" si="68"/>
        <v/>
      </c>
      <c r="W309" s="120" t="str">
        <f t="shared" si="69"/>
        <v>NO</v>
      </c>
      <c r="Z309" s="26">
        <f t="shared" si="70"/>
        <v>147.70038296133418</v>
      </c>
      <c r="AA309" s="26">
        <f t="shared" si="78"/>
        <v>-57.700382961334185</v>
      </c>
      <c r="AB309">
        <v>20.399999999999999</v>
      </c>
      <c r="AC309" s="105">
        <f t="shared" si="79"/>
        <v>0</v>
      </c>
      <c r="AD309" s="105" t="e">
        <f t="shared" si="71"/>
        <v>#NUM!</v>
      </c>
      <c r="AF309" s="105">
        <f t="shared" si="72"/>
        <v>0</v>
      </c>
      <c r="AG309" s="105">
        <f t="shared" si="80"/>
        <v>0</v>
      </c>
      <c r="AI309" s="172"/>
    </row>
    <row r="310" spans="2:35" x14ac:dyDescent="0.25">
      <c r="B310" s="104">
        <v>20.5</v>
      </c>
      <c r="C310" s="36">
        <f t="shared" si="73"/>
        <v>127.5</v>
      </c>
      <c r="E310" s="40">
        <f t="shared" si="62"/>
        <v>-0.20394669156015985</v>
      </c>
      <c r="F310" s="22">
        <f t="shared" si="74"/>
        <v>-11.767846326688151</v>
      </c>
      <c r="H310" s="90">
        <f t="shared" si="63"/>
        <v>52.528373230570878</v>
      </c>
      <c r="I310" s="91">
        <f t="shared" si="64"/>
        <v>307.47162676942912</v>
      </c>
      <c r="K310">
        <v>0</v>
      </c>
      <c r="L310">
        <v>0</v>
      </c>
      <c r="M310" s="106">
        <f t="shared" si="65"/>
        <v>307.47162676942912</v>
      </c>
      <c r="N310" s="79">
        <f t="shared" si="66"/>
        <v>-11.767846326688151</v>
      </c>
      <c r="O310" s="196">
        <f t="shared" si="75"/>
        <v>-4.9069150008143927</v>
      </c>
      <c r="P310" s="196" t="e">
        <f t="shared" si="76"/>
        <v>#NUM!</v>
      </c>
      <c r="Q310" s="22" t="e">
        <f t="shared" si="77"/>
        <v>#NUM!</v>
      </c>
      <c r="S310" s="5">
        <f t="shared" si="67"/>
        <v>20.5</v>
      </c>
      <c r="T310" s="105">
        <f t="shared" si="81"/>
        <v>0</v>
      </c>
      <c r="U310" s="105" t="str">
        <f t="shared" si="68"/>
        <v/>
      </c>
      <c r="W310" s="120" t="str">
        <f t="shared" si="69"/>
        <v>NO</v>
      </c>
      <c r="Z310" s="26">
        <f t="shared" si="70"/>
        <v>149.06136001714643</v>
      </c>
      <c r="AA310" s="26">
        <f t="shared" si="78"/>
        <v>-59.061360017146427</v>
      </c>
      <c r="AB310">
        <v>20.5</v>
      </c>
      <c r="AC310" s="105">
        <f t="shared" si="79"/>
        <v>0</v>
      </c>
      <c r="AD310" s="105" t="e">
        <f t="shared" si="71"/>
        <v>#NUM!</v>
      </c>
      <c r="AF310" s="105">
        <f t="shared" si="72"/>
        <v>0</v>
      </c>
      <c r="AG310" s="105">
        <f t="shared" si="80"/>
        <v>0</v>
      </c>
      <c r="AI310" s="172"/>
    </row>
    <row r="311" spans="2:35" x14ac:dyDescent="0.25">
      <c r="B311" s="104">
        <v>20.6</v>
      </c>
      <c r="C311" s="36">
        <f t="shared" si="73"/>
        <v>129.00000000000003</v>
      </c>
      <c r="E311" s="40">
        <f t="shared" si="62"/>
        <v>-0.2162409374481282</v>
      </c>
      <c r="F311" s="22">
        <f t="shared" si="74"/>
        <v>-12.488340556970158</v>
      </c>
      <c r="H311" s="90">
        <f t="shared" si="63"/>
        <v>51.218927213474196</v>
      </c>
      <c r="I311" s="91">
        <f t="shared" si="64"/>
        <v>308.78107278652578</v>
      </c>
      <c r="K311">
        <v>0</v>
      </c>
      <c r="L311">
        <v>0</v>
      </c>
      <c r="M311" s="106">
        <f t="shared" si="65"/>
        <v>308.78107278652578</v>
      </c>
      <c r="N311" s="79">
        <f t="shared" si="66"/>
        <v>-12.488340556970158</v>
      </c>
      <c r="O311" s="196">
        <f t="shared" si="75"/>
        <v>-4.6277294497220538</v>
      </c>
      <c r="P311" s="196" t="e">
        <f t="shared" si="76"/>
        <v>#NUM!</v>
      </c>
      <c r="Q311" s="22" t="e">
        <f t="shared" si="77"/>
        <v>#NUM!</v>
      </c>
      <c r="S311" s="5">
        <f t="shared" si="67"/>
        <v>20.6</v>
      </c>
      <c r="T311" s="105">
        <f t="shared" si="81"/>
        <v>0</v>
      </c>
      <c r="U311" s="105" t="str">
        <f t="shared" si="68"/>
        <v/>
      </c>
      <c r="W311" s="120" t="str">
        <f t="shared" si="69"/>
        <v>NO</v>
      </c>
      <c r="Z311" s="26">
        <f t="shared" si="70"/>
        <v>150.40993917087832</v>
      </c>
      <c r="AA311" s="26">
        <f t="shared" si="78"/>
        <v>-60.409939170878317</v>
      </c>
      <c r="AB311">
        <v>20.6</v>
      </c>
      <c r="AC311" s="105">
        <f t="shared" si="79"/>
        <v>0</v>
      </c>
      <c r="AD311" s="105" t="e">
        <f t="shared" si="71"/>
        <v>#NUM!</v>
      </c>
      <c r="AF311" s="105">
        <f t="shared" si="72"/>
        <v>0</v>
      </c>
      <c r="AG311" s="105">
        <f t="shared" si="80"/>
        <v>0</v>
      </c>
      <c r="AI311" s="172"/>
    </row>
    <row r="312" spans="2:35" x14ac:dyDescent="0.25">
      <c r="B312" s="104">
        <v>20.7</v>
      </c>
      <c r="C312" s="36">
        <f t="shared" si="73"/>
        <v>130.5</v>
      </c>
      <c r="E312" s="40">
        <f t="shared" si="62"/>
        <v>-0.2282772633705373</v>
      </c>
      <c r="F312" s="22">
        <f t="shared" si="74"/>
        <v>-13.195668231766401</v>
      </c>
      <c r="H312" s="90">
        <f t="shared" si="63"/>
        <v>49.898354217076957</v>
      </c>
      <c r="I312" s="91">
        <f t="shared" si="64"/>
        <v>310.10164578292301</v>
      </c>
      <c r="K312">
        <v>0</v>
      </c>
      <c r="L312">
        <v>0</v>
      </c>
      <c r="M312" s="106">
        <f t="shared" si="65"/>
        <v>310.10164578292301</v>
      </c>
      <c r="N312" s="79">
        <f t="shared" si="66"/>
        <v>-13.195668231766401</v>
      </c>
      <c r="O312" s="196">
        <f t="shared" si="75"/>
        <v>-4.3835530961409246</v>
      </c>
      <c r="P312" s="196" t="e">
        <f t="shared" si="76"/>
        <v>#NUM!</v>
      </c>
      <c r="Q312" s="22" t="e">
        <f t="shared" si="77"/>
        <v>#NUM!</v>
      </c>
      <c r="S312" s="5">
        <f t="shared" si="67"/>
        <v>20.7</v>
      </c>
      <c r="T312" s="105">
        <f t="shared" si="81"/>
        <v>0</v>
      </c>
      <c r="U312" s="105" t="str">
        <f t="shared" si="68"/>
        <v/>
      </c>
      <c r="W312" s="120" t="str">
        <f t="shared" si="69"/>
        <v>NO</v>
      </c>
      <c r="Z312" s="26">
        <f t="shared" si="70"/>
        <v>151.74433499826605</v>
      </c>
      <c r="AA312" s="26">
        <f t="shared" si="78"/>
        <v>-61.744334998266055</v>
      </c>
      <c r="AB312">
        <v>20.7</v>
      </c>
      <c r="AC312" s="105">
        <f t="shared" si="79"/>
        <v>0</v>
      </c>
      <c r="AD312" s="105" t="e">
        <f t="shared" si="71"/>
        <v>#NUM!</v>
      </c>
      <c r="AF312" s="105">
        <f t="shared" si="72"/>
        <v>0</v>
      </c>
      <c r="AG312" s="105">
        <f t="shared" si="80"/>
        <v>0</v>
      </c>
      <c r="AI312" s="172"/>
    </row>
    <row r="313" spans="2:35" x14ac:dyDescent="0.25">
      <c r="B313" s="104">
        <v>20.8</v>
      </c>
      <c r="C313" s="36">
        <f t="shared" si="73"/>
        <v>132</v>
      </c>
      <c r="E313" s="40">
        <f t="shared" si="62"/>
        <v>-0.24004742023082901</v>
      </c>
      <c r="F313" s="22">
        <f t="shared" si="74"/>
        <v>-13.889339158856982</v>
      </c>
      <c r="H313" s="90">
        <f t="shared" si="63"/>
        <v>48.566370445190714</v>
      </c>
      <c r="I313" s="91">
        <f t="shared" si="64"/>
        <v>311.43362955480927</v>
      </c>
      <c r="K313">
        <v>0</v>
      </c>
      <c r="L313">
        <v>0</v>
      </c>
      <c r="M313" s="106">
        <f t="shared" si="65"/>
        <v>311.43362955480927</v>
      </c>
      <c r="N313" s="79">
        <f t="shared" si="66"/>
        <v>-13.889339158856982</v>
      </c>
      <c r="O313" s="196">
        <f t="shared" si="75"/>
        <v>-4.1684722470384772</v>
      </c>
      <c r="P313" s="196" t="e">
        <f t="shared" si="76"/>
        <v>#NUM!</v>
      </c>
      <c r="Q313" s="22" t="e">
        <f t="shared" si="77"/>
        <v>#NUM!</v>
      </c>
      <c r="S313" s="5">
        <f t="shared" si="67"/>
        <v>20.8</v>
      </c>
      <c r="T313" s="105">
        <f t="shared" si="81"/>
        <v>0</v>
      </c>
      <c r="U313" s="105" t="str">
        <f t="shared" si="68"/>
        <v/>
      </c>
      <c r="W313" s="120" t="str">
        <f t="shared" si="69"/>
        <v>NO</v>
      </c>
      <c r="Z313" s="26">
        <f t="shared" si="70"/>
        <v>153.06242963693413</v>
      </c>
      <c r="AA313" s="26">
        <f t="shared" si="78"/>
        <v>-63.062429636934127</v>
      </c>
      <c r="AB313">
        <v>20.8</v>
      </c>
      <c r="AC313" s="105">
        <f t="shared" si="79"/>
        <v>0</v>
      </c>
      <c r="AD313" s="105" t="e">
        <f t="shared" si="71"/>
        <v>#NUM!</v>
      </c>
      <c r="AF313" s="105">
        <f t="shared" si="72"/>
        <v>0</v>
      </c>
      <c r="AG313" s="105">
        <f t="shared" si="80"/>
        <v>0</v>
      </c>
      <c r="AI313" s="172"/>
    </row>
    <row r="314" spans="2:35" x14ac:dyDescent="0.25">
      <c r="B314" s="104">
        <v>20.9</v>
      </c>
      <c r="C314" s="36">
        <f t="shared" si="73"/>
        <v>133.49999999999997</v>
      </c>
      <c r="E314" s="40">
        <f t="shared" si="62"/>
        <v>-0.25154334135142276</v>
      </c>
      <c r="F314" s="22">
        <f t="shared" si="74"/>
        <v>-14.568857982433681</v>
      </c>
      <c r="H314" s="90">
        <f t="shared" si="63"/>
        <v>47.222716006161249</v>
      </c>
      <c r="I314" s="91">
        <f t="shared" si="64"/>
        <v>312.77728399383875</v>
      </c>
      <c r="K314">
        <v>0</v>
      </c>
      <c r="L314">
        <v>0</v>
      </c>
      <c r="M314" s="106">
        <f t="shared" si="65"/>
        <v>312.77728399383875</v>
      </c>
      <c r="N314" s="79">
        <f t="shared" si="66"/>
        <v>-14.568857982433681</v>
      </c>
      <c r="O314" s="196">
        <f t="shared" si="75"/>
        <v>-3.9778446912742949</v>
      </c>
      <c r="P314" s="196" t="e">
        <f t="shared" si="76"/>
        <v>#NUM!</v>
      </c>
      <c r="Q314" s="22" t="e">
        <f t="shared" si="77"/>
        <v>#NUM!</v>
      </c>
      <c r="S314" s="5">
        <f t="shared" si="67"/>
        <v>20.9</v>
      </c>
      <c r="T314" s="105">
        <f t="shared" si="81"/>
        <v>0</v>
      </c>
      <c r="U314" s="105" t="str">
        <f t="shared" si="68"/>
        <v/>
      </c>
      <c r="W314" s="120" t="str">
        <f t="shared" si="69"/>
        <v>NO</v>
      </c>
      <c r="Z314" s="26">
        <f t="shared" si="70"/>
        <v>154.36169898074374</v>
      </c>
      <c r="AA314" s="26">
        <f t="shared" si="78"/>
        <v>-64.361698980743739</v>
      </c>
      <c r="AB314">
        <v>20.9</v>
      </c>
      <c r="AC314" s="105">
        <f t="shared" si="79"/>
        <v>0</v>
      </c>
      <c r="AD314" s="105" t="e">
        <f t="shared" si="71"/>
        <v>#NUM!</v>
      </c>
      <c r="AF314" s="105">
        <f t="shared" si="72"/>
        <v>0</v>
      </c>
      <c r="AG314" s="105">
        <f t="shared" si="80"/>
        <v>0</v>
      </c>
      <c r="AI314" s="172"/>
    </row>
    <row r="315" spans="2:35" x14ac:dyDescent="0.25">
      <c r="B315" s="104">
        <v>21</v>
      </c>
      <c r="C315" s="36">
        <f t="shared" si="73"/>
        <v>135</v>
      </c>
      <c r="E315" s="40">
        <f t="shared" si="62"/>
        <v>-0.2627571480022175</v>
      </c>
      <c r="F315" s="22">
        <f t="shared" si="74"/>
        <v>-15.233724658244871</v>
      </c>
      <c r="H315" s="90">
        <f t="shared" si="63"/>
        <v>45.867156628091799</v>
      </c>
      <c r="I315" s="91">
        <f t="shared" si="64"/>
        <v>314.13284337190822</v>
      </c>
      <c r="K315">
        <v>0</v>
      </c>
      <c r="L315">
        <v>0</v>
      </c>
      <c r="M315" s="106">
        <f t="shared" si="65"/>
        <v>314.13284337190822</v>
      </c>
      <c r="N315" s="79">
        <f t="shared" si="66"/>
        <v>-15.233724658244871</v>
      </c>
      <c r="O315" s="196">
        <f t="shared" si="75"/>
        <v>-3.8079760886392529</v>
      </c>
      <c r="P315" s="196" t="e">
        <f t="shared" si="76"/>
        <v>#NUM!</v>
      </c>
      <c r="Q315" s="22" t="e">
        <f t="shared" si="77"/>
        <v>#NUM!</v>
      </c>
      <c r="S315" s="5">
        <f t="shared" si="67"/>
        <v>21</v>
      </c>
      <c r="T315" s="105">
        <f t="shared" si="81"/>
        <v>0</v>
      </c>
      <c r="U315" s="105" t="str">
        <f t="shared" si="68"/>
        <v/>
      </c>
      <c r="V315" s="105">
        <f>SUM(T306:T315)/10</f>
        <v>0</v>
      </c>
      <c r="W315" s="120" t="str">
        <f t="shared" si="69"/>
        <v>NO</v>
      </c>
      <c r="Z315" s="26">
        <f t="shared" si="70"/>
        <v>155.63912116352381</v>
      </c>
      <c r="AA315" s="26">
        <f t="shared" si="78"/>
        <v>-65.639121163523811</v>
      </c>
      <c r="AB315">
        <v>21</v>
      </c>
      <c r="AC315" s="105">
        <f t="shared" si="79"/>
        <v>0</v>
      </c>
      <c r="AD315" s="105" t="e">
        <f t="shared" si="71"/>
        <v>#NUM!</v>
      </c>
      <c r="AF315" s="105">
        <f t="shared" si="72"/>
        <v>0</v>
      </c>
      <c r="AG315" s="105">
        <f t="shared" si="80"/>
        <v>0</v>
      </c>
      <c r="AI315" s="172"/>
    </row>
    <row r="316" spans="2:35" x14ac:dyDescent="0.25">
      <c r="B316" s="104">
        <v>21.1</v>
      </c>
      <c r="C316" s="36">
        <f t="shared" si="73"/>
        <v>136.50000000000003</v>
      </c>
      <c r="E316" s="40">
        <f t="shared" si="62"/>
        <v>-0.27368115480027655</v>
      </c>
      <c r="F316" s="22">
        <f t="shared" si="74"/>
        <v>-15.883435013655198</v>
      </c>
      <c r="H316" s="90">
        <f t="shared" si="63"/>
        <v>44.499485437360583</v>
      </c>
      <c r="I316" s="91">
        <f t="shared" si="64"/>
        <v>315.50051456263941</v>
      </c>
      <c r="K316">
        <v>0</v>
      </c>
      <c r="L316">
        <v>0</v>
      </c>
      <c r="M316" s="106">
        <f t="shared" si="65"/>
        <v>315.50051456263941</v>
      </c>
      <c r="N316" s="79">
        <f t="shared" si="66"/>
        <v>-15.883435013655198</v>
      </c>
      <c r="O316" s="196">
        <f t="shared" si="75"/>
        <v>-3.6558904528213119</v>
      </c>
      <c r="P316" s="196" t="e">
        <f t="shared" si="76"/>
        <v>#NUM!</v>
      </c>
      <c r="Q316" s="22" t="e">
        <f t="shared" si="77"/>
        <v>#NUM!</v>
      </c>
      <c r="S316" s="5">
        <f t="shared" si="67"/>
        <v>21.1</v>
      </c>
      <c r="T316" s="105">
        <f t="shared" si="81"/>
        <v>0</v>
      </c>
      <c r="U316" s="105" t="str">
        <f t="shared" si="68"/>
        <v/>
      </c>
      <c r="W316" s="120" t="str">
        <f t="shared" si="69"/>
        <v>NO</v>
      </c>
      <c r="Z316" s="26">
        <f t="shared" si="70"/>
        <v>156.89106352710442</v>
      </c>
      <c r="AA316" s="26">
        <f t="shared" si="78"/>
        <v>-66.891063527104421</v>
      </c>
      <c r="AB316">
        <v>21.1</v>
      </c>
      <c r="AC316" s="105">
        <f t="shared" si="79"/>
        <v>0</v>
      </c>
      <c r="AD316" s="105" t="e">
        <f t="shared" si="71"/>
        <v>#NUM!</v>
      </c>
      <c r="AF316" s="105">
        <f t="shared" si="72"/>
        <v>0</v>
      </c>
      <c r="AG316" s="105">
        <f t="shared" si="80"/>
        <v>0</v>
      </c>
      <c r="AI316" s="172"/>
    </row>
    <row r="317" spans="2:35" x14ac:dyDescent="0.25">
      <c r="B317" s="104">
        <v>21.2</v>
      </c>
      <c r="C317" s="36">
        <f t="shared" si="73"/>
        <v>138</v>
      </c>
      <c r="E317" s="40">
        <f t="shared" si="62"/>
        <v>-0.28430787497700616</v>
      </c>
      <c r="F317" s="22">
        <f t="shared" si="74"/>
        <v>-16.517481396248009</v>
      </c>
      <c r="H317" s="90">
        <f t="shared" si="63"/>
        <v>43.119524788146414</v>
      </c>
      <c r="I317" s="91">
        <f t="shared" si="64"/>
        <v>316.88047521185359</v>
      </c>
      <c r="K317">
        <v>0</v>
      </c>
      <c r="L317">
        <v>0</v>
      </c>
      <c r="M317" s="106">
        <f t="shared" si="65"/>
        <v>316.88047521185359</v>
      </c>
      <c r="N317" s="79">
        <f t="shared" si="66"/>
        <v>-16.517481396248009</v>
      </c>
      <c r="O317" s="196">
        <f t="shared" si="75"/>
        <v>-3.5191642885720364</v>
      </c>
      <c r="P317" s="196" t="e">
        <f t="shared" si="76"/>
        <v>#NUM!</v>
      </c>
      <c r="Q317" s="22" t="e">
        <f t="shared" si="77"/>
        <v>#NUM!</v>
      </c>
      <c r="S317" s="5">
        <f t="shared" si="67"/>
        <v>21.2</v>
      </c>
      <c r="T317" s="105">
        <f t="shared" si="81"/>
        <v>0</v>
      </c>
      <c r="U317" s="105" t="str">
        <f t="shared" si="68"/>
        <v/>
      </c>
      <c r="W317" s="120" t="str">
        <f t="shared" si="69"/>
        <v>NO</v>
      </c>
      <c r="Z317" s="26">
        <f t="shared" si="70"/>
        <v>158.11314413939505</v>
      </c>
      <c r="AA317" s="26">
        <f t="shared" si="78"/>
        <v>-68.113144139395047</v>
      </c>
      <c r="AB317">
        <v>21.2</v>
      </c>
      <c r="AC317" s="105">
        <f t="shared" si="79"/>
        <v>0</v>
      </c>
      <c r="AD317" s="105" t="e">
        <f t="shared" si="71"/>
        <v>#NUM!</v>
      </c>
      <c r="AF317" s="105">
        <f t="shared" si="72"/>
        <v>0</v>
      </c>
      <c r="AG317" s="105">
        <f t="shared" si="80"/>
        <v>0</v>
      </c>
      <c r="AI317" s="172"/>
    </row>
    <row r="318" spans="2:35" x14ac:dyDescent="0.25">
      <c r="B318" s="104">
        <v>21.3</v>
      </c>
      <c r="C318" s="36">
        <f t="shared" si="73"/>
        <v>139.5</v>
      </c>
      <c r="E318" s="40">
        <f t="shared" si="62"/>
        <v>-0.2946300255092148</v>
      </c>
      <c r="F318" s="22">
        <f t="shared" si="74"/>
        <v>-17.13535341417936</v>
      </c>
      <c r="H318" s="90">
        <f t="shared" si="63"/>
        <v>41.727128128469126</v>
      </c>
      <c r="I318" s="91">
        <f t="shared" si="64"/>
        <v>318.27287187153087</v>
      </c>
      <c r="K318">
        <v>0</v>
      </c>
      <c r="L318">
        <v>0</v>
      </c>
      <c r="M318" s="106">
        <f t="shared" si="65"/>
        <v>318.27287187153087</v>
      </c>
      <c r="N318" s="79">
        <f t="shared" si="66"/>
        <v>-17.13535341417936</v>
      </c>
      <c r="O318" s="196">
        <f t="shared" si="75"/>
        <v>-3.3958047006996686</v>
      </c>
      <c r="P318" s="196" t="e">
        <f t="shared" si="76"/>
        <v>#NUM!</v>
      </c>
      <c r="Q318" s="22" t="e">
        <f t="shared" si="77"/>
        <v>#NUM!</v>
      </c>
      <c r="S318" s="5">
        <f t="shared" si="67"/>
        <v>21.3</v>
      </c>
      <c r="T318" s="105">
        <f t="shared" si="81"/>
        <v>0</v>
      </c>
      <c r="U318" s="105" t="str">
        <f t="shared" si="68"/>
        <v/>
      </c>
      <c r="W318" s="120" t="str">
        <f t="shared" si="69"/>
        <v>NO</v>
      </c>
      <c r="Z318" s="26">
        <f t="shared" si="70"/>
        <v>159.30006456101714</v>
      </c>
      <c r="AA318" s="26">
        <f t="shared" si="78"/>
        <v>-69.300064561017138</v>
      </c>
      <c r="AB318">
        <v>21.3</v>
      </c>
      <c r="AC318" s="105">
        <f t="shared" si="79"/>
        <v>0</v>
      </c>
      <c r="AD318" s="105" t="e">
        <f t="shared" si="71"/>
        <v>#NUM!</v>
      </c>
      <c r="AF318" s="105">
        <f t="shared" si="72"/>
        <v>0</v>
      </c>
      <c r="AG318" s="105">
        <f t="shared" si="80"/>
        <v>0</v>
      </c>
      <c r="AI318" s="172"/>
    </row>
    <row r="319" spans="2:35" x14ac:dyDescent="0.25">
      <c r="B319" s="104">
        <v>21.4</v>
      </c>
      <c r="C319" s="36">
        <f t="shared" si="73"/>
        <v>140.99999999999997</v>
      </c>
      <c r="E319" s="40">
        <f t="shared" si="62"/>
        <v>-0.30464053211052977</v>
      </c>
      <c r="F319" s="22">
        <f t="shared" si="74"/>
        <v>-17.736538770956006</v>
      </c>
      <c r="H319" s="90">
        <f t="shared" si="63"/>
        <v>40.322181885949746</v>
      </c>
      <c r="I319" s="91">
        <f t="shared" si="64"/>
        <v>319.67781811405024</v>
      </c>
      <c r="K319">
        <v>0</v>
      </c>
      <c r="L319">
        <v>0</v>
      </c>
      <c r="M319" s="106">
        <f t="shared" si="65"/>
        <v>319.67781811405024</v>
      </c>
      <c r="N319" s="79">
        <f t="shared" si="66"/>
        <v>-17.736538770956006</v>
      </c>
      <c r="O319" s="196">
        <f t="shared" si="75"/>
        <v>-3.2841584540057212</v>
      </c>
      <c r="P319" s="196" t="e">
        <f t="shared" si="76"/>
        <v>#NUM!</v>
      </c>
      <c r="Q319" s="22" t="e">
        <f t="shared" si="77"/>
        <v>#NUM!</v>
      </c>
      <c r="S319" s="5">
        <f t="shared" si="67"/>
        <v>21.4</v>
      </c>
      <c r="T319" s="105">
        <f t="shared" si="81"/>
        <v>0</v>
      </c>
      <c r="U319" s="105" t="str">
        <f t="shared" si="68"/>
        <v/>
      </c>
      <c r="W319" s="120" t="str">
        <f t="shared" si="69"/>
        <v>NO</v>
      </c>
      <c r="Z319" s="26">
        <f t="shared" si="70"/>
        <v>160.4454127684387</v>
      </c>
      <c r="AA319" s="26">
        <f t="shared" si="78"/>
        <v>-70.4454127684387</v>
      </c>
      <c r="AB319">
        <v>21.4</v>
      </c>
      <c r="AC319" s="105">
        <f t="shared" si="79"/>
        <v>0</v>
      </c>
      <c r="AD319" s="105" t="e">
        <f t="shared" si="71"/>
        <v>#NUM!</v>
      </c>
      <c r="AF319" s="105">
        <f t="shared" si="72"/>
        <v>0</v>
      </c>
      <c r="AG319" s="105">
        <f t="shared" si="80"/>
        <v>0</v>
      </c>
      <c r="AI319" s="172"/>
    </row>
    <row r="320" spans="2:35" x14ac:dyDescent="0.25">
      <c r="B320" s="104">
        <v>21.5</v>
      </c>
      <c r="C320" s="36">
        <f t="shared" si="73"/>
        <v>142.5</v>
      </c>
      <c r="E320" s="40">
        <f t="shared" si="62"/>
        <v>-0.31433253407976292</v>
      </c>
      <c r="F320" s="22">
        <f t="shared" si="74"/>
        <v>-18.32052419664938</v>
      </c>
      <c r="H320" s="90">
        <f t="shared" si="63"/>
        <v>38.904607354134335</v>
      </c>
      <c r="I320" s="91">
        <f t="shared" si="64"/>
        <v>321.09539264586567</v>
      </c>
      <c r="K320">
        <v>0</v>
      </c>
      <c r="L320">
        <v>0</v>
      </c>
      <c r="M320" s="106">
        <f t="shared" si="65"/>
        <v>321.09539264586567</v>
      </c>
      <c r="N320" s="79">
        <f t="shared" si="66"/>
        <v>-18.32052419664938</v>
      </c>
      <c r="O320" s="196">
        <f t="shared" si="75"/>
        <v>-3.1828431913626636</v>
      </c>
      <c r="P320" s="196" t="e">
        <f t="shared" si="76"/>
        <v>#NUM!</v>
      </c>
      <c r="Q320" s="22" t="e">
        <f t="shared" si="77"/>
        <v>#NUM!</v>
      </c>
      <c r="S320" s="5">
        <f t="shared" si="67"/>
        <v>21.5</v>
      </c>
      <c r="T320" s="105">
        <f t="shared" si="81"/>
        <v>0</v>
      </c>
      <c r="U320" s="105" t="str">
        <f t="shared" si="68"/>
        <v/>
      </c>
      <c r="W320" s="120" t="str">
        <f t="shared" si="69"/>
        <v>NO</v>
      </c>
      <c r="Z320" s="26">
        <f t="shared" si="70"/>
        <v>161.54144031531595</v>
      </c>
      <c r="AA320" s="26">
        <f t="shared" si="78"/>
        <v>-71.541440315315953</v>
      </c>
      <c r="AB320">
        <v>21.5</v>
      </c>
      <c r="AC320" s="105">
        <f t="shared" si="79"/>
        <v>0</v>
      </c>
      <c r="AD320" s="105" t="e">
        <f t="shared" si="71"/>
        <v>#NUM!</v>
      </c>
      <c r="AF320" s="105">
        <f t="shared" si="72"/>
        <v>0</v>
      </c>
      <c r="AG320" s="105">
        <f t="shared" si="80"/>
        <v>0</v>
      </c>
      <c r="AI320" s="172"/>
    </row>
    <row r="321" spans="2:35" x14ac:dyDescent="0.25">
      <c r="B321" s="104">
        <v>21.6</v>
      </c>
      <c r="C321" s="36">
        <f t="shared" si="73"/>
        <v>144.00000000000003</v>
      </c>
      <c r="E321" s="40">
        <f t="shared" si="62"/>
        <v>-0.32369938900289108</v>
      </c>
      <c r="F321" s="22">
        <f t="shared" si="74"/>
        <v>-18.886796476762314</v>
      </c>
      <c r="H321" s="90">
        <f t="shared" si="63"/>
        <v>37.474362557861269</v>
      </c>
      <c r="I321" s="91">
        <f t="shared" si="64"/>
        <v>322.52563744213876</v>
      </c>
      <c r="K321">
        <v>0</v>
      </c>
      <c r="L321">
        <v>0</v>
      </c>
      <c r="M321" s="106">
        <f t="shared" si="65"/>
        <v>322.52563744213876</v>
      </c>
      <c r="N321" s="79">
        <f t="shared" si="66"/>
        <v>-18.886796476762314</v>
      </c>
      <c r="O321" s="196">
        <f t="shared" si="75"/>
        <v>-3.0906947609627085</v>
      </c>
      <c r="P321" s="196" t="e">
        <f t="shared" si="76"/>
        <v>#NUM!</v>
      </c>
      <c r="Q321" s="22" t="e">
        <f t="shared" si="77"/>
        <v>#NUM!</v>
      </c>
      <c r="S321" s="5">
        <f t="shared" si="67"/>
        <v>21.6</v>
      </c>
      <c r="T321" s="105">
        <f t="shared" si="81"/>
        <v>0</v>
      </c>
      <c r="U321" s="105" t="str">
        <f t="shared" si="68"/>
        <v/>
      </c>
      <c r="W321" s="120" t="str">
        <f t="shared" si="69"/>
        <v>NO</v>
      </c>
      <c r="Z321" s="26">
        <f t="shared" si="70"/>
        <v>162.57882810590851</v>
      </c>
      <c r="AA321" s="26">
        <f t="shared" si="78"/>
        <v>-72.578828105908514</v>
      </c>
      <c r="AB321">
        <v>21.6</v>
      </c>
      <c r="AC321" s="105">
        <f t="shared" si="79"/>
        <v>0</v>
      </c>
      <c r="AD321" s="105" t="e">
        <f t="shared" si="71"/>
        <v>#NUM!</v>
      </c>
      <c r="AF321" s="105">
        <f t="shared" si="72"/>
        <v>0</v>
      </c>
      <c r="AG321" s="105">
        <f t="shared" si="80"/>
        <v>0</v>
      </c>
      <c r="AI321" s="172"/>
    </row>
    <row r="322" spans="2:35" x14ac:dyDescent="0.25">
      <c r="B322" s="104">
        <v>21.7</v>
      </c>
      <c r="C322" s="36">
        <f t="shared" si="73"/>
        <v>145.5</v>
      </c>
      <c r="E322" s="40">
        <f t="shared" si="62"/>
        <v>-0.33273467730543393</v>
      </c>
      <c r="F322" s="22">
        <f t="shared" si="74"/>
        <v>-19.434843579036947</v>
      </c>
      <c r="H322" s="90">
        <f t="shared" si="63"/>
        <v>36.031444073829157</v>
      </c>
      <c r="I322" s="91">
        <f t="shared" si="64"/>
        <v>323.96855592617084</v>
      </c>
      <c r="K322">
        <v>0</v>
      </c>
      <c r="L322">
        <v>0</v>
      </c>
      <c r="M322" s="106">
        <f t="shared" si="65"/>
        <v>323.96855592617084</v>
      </c>
      <c r="N322" s="79">
        <f t="shared" si="66"/>
        <v>-19.434843579036947</v>
      </c>
      <c r="O322" s="196">
        <f t="shared" si="75"/>
        <v>-3.0067264205546897</v>
      </c>
      <c r="P322" s="196" t="e">
        <f t="shared" si="76"/>
        <v>#NUM!</v>
      </c>
      <c r="Q322" s="22" t="e">
        <f t="shared" si="77"/>
        <v>#NUM!</v>
      </c>
      <c r="S322" s="5">
        <f t="shared" si="67"/>
        <v>21.7</v>
      </c>
      <c r="T322" s="105">
        <f t="shared" si="81"/>
        <v>0</v>
      </c>
      <c r="U322" s="105" t="str">
        <f t="shared" si="68"/>
        <v/>
      </c>
      <c r="W322" s="120" t="str">
        <f t="shared" si="69"/>
        <v>NO</v>
      </c>
      <c r="Z322" s="26">
        <f t="shared" si="70"/>
        <v>163.54647343106325</v>
      </c>
      <c r="AA322" s="26">
        <f t="shared" si="78"/>
        <v>-73.546473431063248</v>
      </c>
      <c r="AB322">
        <v>21.7</v>
      </c>
      <c r="AC322" s="105">
        <f t="shared" si="79"/>
        <v>0</v>
      </c>
      <c r="AD322" s="105" t="e">
        <f t="shared" si="71"/>
        <v>#NUM!</v>
      </c>
      <c r="AF322" s="105">
        <f t="shared" si="72"/>
        <v>0</v>
      </c>
      <c r="AG322" s="105">
        <f t="shared" si="80"/>
        <v>0</v>
      </c>
      <c r="AI322" s="172"/>
    </row>
    <row r="323" spans="2:35" x14ac:dyDescent="0.25">
      <c r="B323" s="104">
        <v>21.8</v>
      </c>
      <c r="C323" s="36">
        <f t="shared" si="73"/>
        <v>147</v>
      </c>
      <c r="E323" s="40">
        <f t="shared" si="62"/>
        <v>-0.34143220665211227</v>
      </c>
      <c r="F323" s="22">
        <f t="shared" si="74"/>
        <v>-19.96415587742592</v>
      </c>
      <c r="H323" s="90">
        <f t="shared" si="63"/>
        <v>34.575888780315509</v>
      </c>
      <c r="I323" s="91">
        <f t="shared" si="64"/>
        <v>325.42411121968451</v>
      </c>
      <c r="K323">
        <v>0</v>
      </c>
      <c r="L323">
        <v>0</v>
      </c>
      <c r="M323" s="106">
        <f t="shared" si="65"/>
        <v>325.42411121968451</v>
      </c>
      <c r="N323" s="79">
        <f t="shared" si="66"/>
        <v>-19.96415587742592</v>
      </c>
      <c r="O323" s="196">
        <f t="shared" si="75"/>
        <v>-2.9300969116600992</v>
      </c>
      <c r="P323" s="196" t="e">
        <f t="shared" si="76"/>
        <v>#NUM!</v>
      </c>
      <c r="Q323" s="22" t="e">
        <f t="shared" si="77"/>
        <v>#NUM!</v>
      </c>
      <c r="S323" s="5">
        <f t="shared" si="67"/>
        <v>21.8</v>
      </c>
      <c r="T323" s="105">
        <f t="shared" si="81"/>
        <v>0</v>
      </c>
      <c r="U323" s="105" t="str">
        <f t="shared" si="68"/>
        <v/>
      </c>
      <c r="W323" s="120" t="str">
        <f t="shared" si="69"/>
        <v>NO</v>
      </c>
      <c r="Z323" s="26">
        <f t="shared" si="70"/>
        <v>164.43135984969518</v>
      </c>
      <c r="AA323" s="26">
        <f t="shared" si="78"/>
        <v>-74.431359849695184</v>
      </c>
      <c r="AB323">
        <v>21.8</v>
      </c>
      <c r="AC323" s="105">
        <f t="shared" si="79"/>
        <v>0</v>
      </c>
      <c r="AD323" s="105" t="e">
        <f t="shared" si="71"/>
        <v>#NUM!</v>
      </c>
      <c r="AF323" s="105">
        <f t="shared" si="72"/>
        <v>0</v>
      </c>
      <c r="AG323" s="105">
        <f t="shared" si="80"/>
        <v>0</v>
      </c>
      <c r="AI323" s="172"/>
    </row>
    <row r="324" spans="2:35" x14ac:dyDescent="0.25">
      <c r="B324" s="104">
        <v>21.9</v>
      </c>
      <c r="C324" s="36">
        <f t="shared" si="73"/>
        <v>148.49999999999997</v>
      </c>
      <c r="E324" s="40">
        <f t="shared" si="62"/>
        <v>-0.3497860161907631</v>
      </c>
      <c r="F324" s="22">
        <f t="shared" si="74"/>
        <v>-20.474227471248007</v>
      </c>
      <c r="H324" s="90">
        <f t="shared" si="63"/>
        <v>33.107775507979682</v>
      </c>
      <c r="I324" s="91">
        <f t="shared" si="64"/>
        <v>326.89222449202032</v>
      </c>
      <c r="K324">
        <v>0</v>
      </c>
      <c r="L324">
        <v>0</v>
      </c>
      <c r="M324" s="106">
        <f t="shared" si="65"/>
        <v>326.89222449202032</v>
      </c>
      <c r="N324" s="79">
        <f t="shared" si="66"/>
        <v>-20.474227471248007</v>
      </c>
      <c r="O324" s="196">
        <f t="shared" si="75"/>
        <v>-2.8600852369088097</v>
      </c>
      <c r="P324" s="196" t="e">
        <f t="shared" si="76"/>
        <v>#NUM!</v>
      </c>
      <c r="Q324" s="22" t="e">
        <f t="shared" si="77"/>
        <v>#NUM!</v>
      </c>
      <c r="S324" s="5">
        <f t="shared" si="67"/>
        <v>21.9</v>
      </c>
      <c r="T324" s="105">
        <f t="shared" si="81"/>
        <v>0</v>
      </c>
      <c r="U324" s="105" t="str">
        <f t="shared" si="68"/>
        <v/>
      </c>
      <c r="W324" s="120" t="str">
        <f t="shared" si="69"/>
        <v>NO</v>
      </c>
      <c r="Z324" s="26">
        <f t="shared" si="70"/>
        <v>165.21861066156967</v>
      </c>
      <c r="AA324" s="26">
        <f t="shared" si="78"/>
        <v>-75.21861066156967</v>
      </c>
      <c r="AB324">
        <v>21.9</v>
      </c>
      <c r="AC324" s="105">
        <f t="shared" si="79"/>
        <v>0</v>
      </c>
      <c r="AD324" s="105" t="e">
        <f t="shared" si="71"/>
        <v>#NUM!</v>
      </c>
      <c r="AF324" s="105">
        <f t="shared" si="72"/>
        <v>0</v>
      </c>
      <c r="AG324" s="105">
        <f t="shared" si="80"/>
        <v>0</v>
      </c>
      <c r="AI324" s="172"/>
    </row>
    <row r="325" spans="2:35" x14ac:dyDescent="0.25">
      <c r="B325" s="104">
        <v>22</v>
      </c>
      <c r="C325" s="36">
        <f t="shared" si="73"/>
        <v>150</v>
      </c>
      <c r="E325" s="40">
        <f t="shared" si="62"/>
        <v>-0.35779038063761082</v>
      </c>
      <c r="F325" s="22">
        <f t="shared" si="74"/>
        <v>-20.964557596223163</v>
      </c>
      <c r="H325" s="90">
        <f t="shared" si="63"/>
        <v>31.627226561928584</v>
      </c>
      <c r="I325" s="91">
        <f t="shared" si="64"/>
        <v>328.37277343807142</v>
      </c>
      <c r="K325">
        <v>0</v>
      </c>
      <c r="L325">
        <v>0</v>
      </c>
      <c r="M325" s="106">
        <f t="shared" si="65"/>
        <v>328.37277343807142</v>
      </c>
      <c r="N325" s="79">
        <f t="shared" si="66"/>
        <v>-20.964557596223163</v>
      </c>
      <c r="O325" s="196">
        <f t="shared" si="75"/>
        <v>-2.7960705586728896</v>
      </c>
      <c r="P325" s="196" t="e">
        <f t="shared" si="76"/>
        <v>#NUM!</v>
      </c>
      <c r="Q325" s="22" t="e">
        <f t="shared" si="77"/>
        <v>#NUM!</v>
      </c>
      <c r="S325" s="5">
        <f t="shared" si="67"/>
        <v>22</v>
      </c>
      <c r="T325" s="105">
        <f t="shared" si="81"/>
        <v>0</v>
      </c>
      <c r="U325" s="105" t="str">
        <f t="shared" si="68"/>
        <v/>
      </c>
      <c r="V325" s="105">
        <f>SUM(T316:T325)/10</f>
        <v>0</v>
      </c>
      <c r="W325" s="120" t="str">
        <f t="shared" si="69"/>
        <v>NO</v>
      </c>
      <c r="Z325" s="26">
        <f t="shared" si="70"/>
        <v>165.89186641381718</v>
      </c>
      <c r="AA325" s="26">
        <f t="shared" si="78"/>
        <v>-75.891866413817183</v>
      </c>
      <c r="AB325">
        <v>22</v>
      </c>
      <c r="AC325" s="105">
        <f t="shared" si="79"/>
        <v>0</v>
      </c>
      <c r="AD325" s="105" t="e">
        <f t="shared" si="71"/>
        <v>#NUM!</v>
      </c>
      <c r="AF325" s="105">
        <f t="shared" si="72"/>
        <v>0</v>
      </c>
      <c r="AG325" s="105">
        <f t="shared" si="80"/>
        <v>0</v>
      </c>
      <c r="AI325" s="172"/>
    </row>
    <row r="326" spans="2:35" x14ac:dyDescent="0.25">
      <c r="B326" s="104">
        <v>22.1</v>
      </c>
      <c r="C326" s="36">
        <f t="shared" si="73"/>
        <v>151.50000000000003</v>
      </c>
      <c r="E326" s="40">
        <f t="shared" si="62"/>
        <v>-0.3654398142010904</v>
      </c>
      <c r="F326" s="22">
        <f t="shared" si="74"/>
        <v>-21.434652122638663</v>
      </c>
      <c r="H326" s="90">
        <f t="shared" si="63"/>
        <v>30.134409083833962</v>
      </c>
      <c r="I326" s="91">
        <f t="shared" si="64"/>
        <v>329.86559091616601</v>
      </c>
      <c r="K326">
        <v>0</v>
      </c>
      <c r="L326">
        <v>0</v>
      </c>
      <c r="M326" s="106">
        <f t="shared" si="65"/>
        <v>329.86559091616601</v>
      </c>
      <c r="N326" s="79">
        <f t="shared" si="66"/>
        <v>-21.434652122638663</v>
      </c>
      <c r="O326" s="196">
        <f t="shared" si="75"/>
        <v>-2.7375160503736735</v>
      </c>
      <c r="P326" s="196" t="e">
        <f t="shared" si="76"/>
        <v>#NUM!</v>
      </c>
      <c r="Q326" s="22" t="e">
        <f t="shared" si="77"/>
        <v>#NUM!</v>
      </c>
      <c r="S326" s="5">
        <f t="shared" si="67"/>
        <v>22.1</v>
      </c>
      <c r="T326" s="105">
        <f t="shared" si="81"/>
        <v>0</v>
      </c>
      <c r="U326" s="105" t="str">
        <f t="shared" si="68"/>
        <v/>
      </c>
      <c r="W326" s="120" t="str">
        <f t="shared" si="69"/>
        <v>NO</v>
      </c>
      <c r="Z326" s="26">
        <f t="shared" si="70"/>
        <v>166.4341396268542</v>
      </c>
      <c r="AA326" s="26">
        <f t="shared" si="78"/>
        <v>-76.434139626854204</v>
      </c>
      <c r="AB326">
        <v>22.1</v>
      </c>
      <c r="AC326" s="105">
        <f t="shared" si="79"/>
        <v>0</v>
      </c>
      <c r="AD326" s="105" t="e">
        <f t="shared" si="71"/>
        <v>#NUM!</v>
      </c>
      <c r="AF326" s="105">
        <f t="shared" si="72"/>
        <v>0</v>
      </c>
      <c r="AG326" s="105">
        <f t="shared" si="80"/>
        <v>0</v>
      </c>
      <c r="AI326" s="172"/>
    </row>
    <row r="327" spans="2:35" x14ac:dyDescent="0.25">
      <c r="B327" s="104">
        <v>22.2</v>
      </c>
      <c r="C327" s="36">
        <f t="shared" si="73"/>
        <v>153</v>
      </c>
      <c r="E327" s="40">
        <f t="shared" si="62"/>
        <v>-0.37272907434153457</v>
      </c>
      <c r="F327" s="22">
        <f t="shared" si="74"/>
        <v>-21.884025134357337</v>
      </c>
      <c r="H327" s="90">
        <f t="shared" si="63"/>
        <v>28.629536221942043</v>
      </c>
      <c r="I327" s="91">
        <f t="shared" si="64"/>
        <v>331.37046377805797</v>
      </c>
      <c r="K327">
        <v>0</v>
      </c>
      <c r="L327">
        <v>0</v>
      </c>
      <c r="M327" s="106">
        <f t="shared" si="65"/>
        <v>331.37046377805797</v>
      </c>
      <c r="N327" s="79">
        <f t="shared" si="66"/>
        <v>-21.884025134357337</v>
      </c>
      <c r="O327" s="196">
        <f t="shared" si="75"/>
        <v>-2.6839558275107191</v>
      </c>
      <c r="P327" s="196" t="e">
        <f t="shared" si="76"/>
        <v>#NUM!</v>
      </c>
      <c r="Q327" s="22" t="e">
        <f t="shared" si="77"/>
        <v>#NUM!</v>
      </c>
      <c r="S327" s="5">
        <f t="shared" si="67"/>
        <v>22.2</v>
      </c>
      <c r="T327" s="105">
        <f t="shared" si="81"/>
        <v>0</v>
      </c>
      <c r="U327" s="105" t="str">
        <f t="shared" si="68"/>
        <v/>
      </c>
      <c r="W327" s="120" t="str">
        <f t="shared" si="69"/>
        <v>NO</v>
      </c>
      <c r="Z327" s="26">
        <f t="shared" si="70"/>
        <v>166.82923808781374</v>
      </c>
      <c r="AA327" s="26">
        <f t="shared" si="78"/>
        <v>-76.829238087813735</v>
      </c>
      <c r="AB327">
        <v>22.2</v>
      </c>
      <c r="AC327" s="105">
        <f t="shared" si="79"/>
        <v>0</v>
      </c>
      <c r="AD327" s="105" t="e">
        <f t="shared" si="71"/>
        <v>#NUM!</v>
      </c>
      <c r="AF327" s="105">
        <f t="shared" si="72"/>
        <v>0</v>
      </c>
      <c r="AG327" s="105">
        <f t="shared" si="80"/>
        <v>0</v>
      </c>
      <c r="AI327" s="172"/>
    </row>
    <row r="328" spans="2:35" x14ac:dyDescent="0.25">
      <c r="B328" s="104">
        <v>22.3</v>
      </c>
      <c r="C328" s="36">
        <f t="shared" si="73"/>
        <v>154.5</v>
      </c>
      <c r="E328" s="40">
        <f t="shared" si="62"/>
        <v>-0.37965316536415072</v>
      </c>
      <c r="F328" s="22">
        <f t="shared" si="74"/>
        <v>-22.312200580762347</v>
      </c>
      <c r="H328" s="90">
        <f t="shared" si="63"/>
        <v>27.112868076408041</v>
      </c>
      <c r="I328" s="91">
        <f t="shared" si="64"/>
        <v>332.88713192359194</v>
      </c>
      <c r="K328">
        <v>0</v>
      </c>
      <c r="L328">
        <v>0</v>
      </c>
      <c r="M328" s="106">
        <f t="shared" si="65"/>
        <v>332.88713192359194</v>
      </c>
      <c r="N328" s="79">
        <f t="shared" si="66"/>
        <v>-22.312200580762347</v>
      </c>
      <c r="O328" s="196">
        <f t="shared" si="75"/>
        <v>-2.6349842996231527</v>
      </c>
      <c r="P328" s="196" t="e">
        <f t="shared" si="76"/>
        <v>#NUM!</v>
      </c>
      <c r="Q328" s="22" t="e">
        <f t="shared" si="77"/>
        <v>#NUM!</v>
      </c>
      <c r="S328" s="5">
        <f t="shared" si="67"/>
        <v>22.3</v>
      </c>
      <c r="T328" s="105">
        <f t="shared" si="81"/>
        <v>0</v>
      </c>
      <c r="U328" s="105" t="str">
        <f t="shared" si="68"/>
        <v/>
      </c>
      <c r="W328" s="120" t="str">
        <f t="shared" si="69"/>
        <v>NO</v>
      </c>
      <c r="Z328" s="26">
        <f t="shared" si="70"/>
        <v>167.06366723541998</v>
      </c>
      <c r="AA328" s="26">
        <f t="shared" si="78"/>
        <v>-77.063667235419985</v>
      </c>
      <c r="AB328">
        <v>22.3</v>
      </c>
      <c r="AC328" s="105">
        <f t="shared" si="79"/>
        <v>0</v>
      </c>
      <c r="AD328" s="105" t="e">
        <f t="shared" si="71"/>
        <v>#NUM!</v>
      </c>
      <c r="AF328" s="105">
        <f t="shared" si="72"/>
        <v>0</v>
      </c>
      <c r="AG328" s="105">
        <f t="shared" si="80"/>
        <v>0</v>
      </c>
      <c r="AI328" s="172"/>
    </row>
    <row r="329" spans="2:35" x14ac:dyDescent="0.25">
      <c r="B329" s="104">
        <v>22.4</v>
      </c>
      <c r="C329" s="36">
        <f t="shared" si="73"/>
        <v>155.99999999999997</v>
      </c>
      <c r="E329" s="40">
        <f t="shared" si="62"/>
        <v>-0.38620734184281724</v>
      </c>
      <c r="F329" s="22">
        <f t="shared" si="74"/>
        <v>-22.718713992067634</v>
      </c>
      <c r="H329" s="90">
        <f t="shared" si="63"/>
        <v>25.584712387609599</v>
      </c>
      <c r="I329" s="91">
        <f t="shared" si="64"/>
        <v>334.41528761239039</v>
      </c>
      <c r="K329">
        <v>0</v>
      </c>
      <c r="L329">
        <v>0</v>
      </c>
      <c r="M329" s="106">
        <f t="shared" si="65"/>
        <v>334.41528761239039</v>
      </c>
      <c r="N329" s="79">
        <f t="shared" si="66"/>
        <v>-22.718713992067634</v>
      </c>
      <c r="O329" s="196">
        <f t="shared" si="75"/>
        <v>-2.5902474412799439</v>
      </c>
      <c r="P329" s="196" t="e">
        <f t="shared" si="76"/>
        <v>#NUM!</v>
      </c>
      <c r="Q329" s="22" t="e">
        <f t="shared" si="77"/>
        <v>#NUM!</v>
      </c>
      <c r="S329" s="5">
        <f t="shared" si="67"/>
        <v>22.4</v>
      </c>
      <c r="T329" s="105">
        <f t="shared" si="81"/>
        <v>0</v>
      </c>
      <c r="U329" s="105" t="str">
        <f t="shared" si="68"/>
        <v/>
      </c>
      <c r="W329" s="120" t="str">
        <f t="shared" si="69"/>
        <v>NO</v>
      </c>
      <c r="Z329" s="26">
        <f t="shared" si="70"/>
        <v>167.1286436373216</v>
      </c>
      <c r="AA329" s="26">
        <f t="shared" si="78"/>
        <v>-77.128643637321602</v>
      </c>
      <c r="AB329">
        <v>22.4</v>
      </c>
      <c r="AC329" s="105">
        <f t="shared" si="79"/>
        <v>0</v>
      </c>
      <c r="AD329" s="105" t="e">
        <f t="shared" si="71"/>
        <v>#NUM!</v>
      </c>
      <c r="AF329" s="105">
        <f t="shared" si="72"/>
        <v>0</v>
      </c>
      <c r="AG329" s="105">
        <f t="shared" si="80"/>
        <v>0</v>
      </c>
      <c r="AI329" s="172"/>
    </row>
    <row r="330" spans="2:35" x14ac:dyDescent="0.25">
      <c r="B330" s="104">
        <v>22.5</v>
      </c>
      <c r="C330" s="36">
        <f t="shared" si="73"/>
        <v>157.5</v>
      </c>
      <c r="E330" s="40">
        <f t="shared" si="62"/>
        <v>-0.39238711187236475</v>
      </c>
      <c r="F330" s="22">
        <f t="shared" si="74"/>
        <v>-23.103114246746259</v>
      </c>
      <c r="H330" s="90">
        <f t="shared" si="63"/>
        <v>24.04542493601269</v>
      </c>
      <c r="I330" s="91">
        <f t="shared" si="64"/>
        <v>335.95457506398731</v>
      </c>
      <c r="K330">
        <v>0</v>
      </c>
      <c r="L330">
        <v>0</v>
      </c>
      <c r="M330" s="106">
        <f t="shared" si="65"/>
        <v>335.95457506398731</v>
      </c>
      <c r="N330" s="79">
        <f t="shared" si="66"/>
        <v>-23.103114246746259</v>
      </c>
      <c r="O330" s="196">
        <f t="shared" si="75"/>
        <v>-2.5494355963449644</v>
      </c>
      <c r="P330" s="196" t="e">
        <f t="shared" si="76"/>
        <v>#NUM!</v>
      </c>
      <c r="Q330" s="22" t="e">
        <f t="shared" si="77"/>
        <v>#NUM!</v>
      </c>
      <c r="S330" s="5">
        <f t="shared" si="67"/>
        <v>22.5</v>
      </c>
      <c r="T330" s="105">
        <f t="shared" si="81"/>
        <v>0</v>
      </c>
      <c r="U330" s="105" t="str">
        <f t="shared" si="68"/>
        <v/>
      </c>
      <c r="W330" s="120" t="str">
        <f t="shared" si="69"/>
        <v>NO</v>
      </c>
      <c r="Z330" s="26">
        <f t="shared" si="70"/>
        <v>167.02162153304928</v>
      </c>
      <c r="AA330" s="26">
        <f t="shared" si="78"/>
        <v>-77.021621533049284</v>
      </c>
      <c r="AB330">
        <v>22.5</v>
      </c>
      <c r="AC330" s="105">
        <f t="shared" si="79"/>
        <v>0</v>
      </c>
      <c r="AD330" s="105" t="e">
        <f t="shared" si="71"/>
        <v>#NUM!</v>
      </c>
      <c r="AF330" s="105">
        <f t="shared" si="72"/>
        <v>0</v>
      </c>
      <c r="AG330" s="105">
        <f t="shared" si="80"/>
        <v>0</v>
      </c>
      <c r="AI330" s="172"/>
    </row>
    <row r="331" spans="2:35" x14ac:dyDescent="0.25">
      <c r="B331" s="104">
        <v>22.6</v>
      </c>
      <c r="C331" s="36">
        <f t="shared" si="73"/>
        <v>159.00000000000003</v>
      </c>
      <c r="E331" s="40">
        <f t="shared" si="62"/>
        <v>-0.39818824014710108</v>
      </c>
      <c r="F331" s="22">
        <f t="shared" si="74"/>
        <v>-23.464965378173787</v>
      </c>
      <c r="H331" s="90">
        <f t="shared" si="63"/>
        <v>22.495409623865598</v>
      </c>
      <c r="I331" s="91">
        <f t="shared" si="64"/>
        <v>337.50459037613439</v>
      </c>
      <c r="K331">
        <v>0</v>
      </c>
      <c r="L331">
        <v>0</v>
      </c>
      <c r="M331" s="106">
        <f t="shared" si="65"/>
        <v>337.50459037613439</v>
      </c>
      <c r="N331" s="79">
        <f t="shared" si="66"/>
        <v>-23.464965378173787</v>
      </c>
      <c r="O331" s="196">
        <f t="shared" si="75"/>
        <v>-2.5122775166110269</v>
      </c>
      <c r="P331" s="196" t="e">
        <f t="shared" si="76"/>
        <v>#NUM!</v>
      </c>
      <c r="Q331" s="22" t="e">
        <f t="shared" si="77"/>
        <v>#NUM!</v>
      </c>
      <c r="S331" s="5">
        <f t="shared" si="67"/>
        <v>22.6</v>
      </c>
      <c r="T331" s="105">
        <f t="shared" si="81"/>
        <v>0</v>
      </c>
      <c r="U331" s="105" t="str">
        <f t="shared" si="68"/>
        <v/>
      </c>
      <c r="W331" s="120" t="str">
        <f t="shared" si="69"/>
        <v>NO</v>
      </c>
      <c r="Z331" s="26">
        <f t="shared" si="70"/>
        <v>166.74676768059246</v>
      </c>
      <c r="AA331" s="26">
        <f t="shared" si="78"/>
        <v>-76.746767680592455</v>
      </c>
      <c r="AB331">
        <v>22.6</v>
      </c>
      <c r="AC331" s="105">
        <f t="shared" si="79"/>
        <v>0</v>
      </c>
      <c r="AD331" s="105" t="e">
        <f t="shared" si="71"/>
        <v>#NUM!</v>
      </c>
      <c r="AF331" s="105">
        <f t="shared" si="72"/>
        <v>0</v>
      </c>
      <c r="AG331" s="105">
        <f t="shared" si="80"/>
        <v>0</v>
      </c>
      <c r="AI331" s="172"/>
    </row>
    <row r="332" spans="2:35" x14ac:dyDescent="0.25">
      <c r="B332" s="104">
        <v>22.7</v>
      </c>
      <c r="C332" s="36">
        <f t="shared" si="73"/>
        <v>160.5</v>
      </c>
      <c r="E332" s="40">
        <f t="shared" si="62"/>
        <v>-0.40360675086347908</v>
      </c>
      <c r="F332" s="22">
        <f t="shared" si="74"/>
        <v>-23.80384840600026</v>
      </c>
      <c r="H332" s="90">
        <f t="shared" si="63"/>
        <v>20.93511821151381</v>
      </c>
      <c r="I332" s="91">
        <f t="shared" si="64"/>
        <v>339.06488178848622</v>
      </c>
      <c r="K332">
        <v>0</v>
      </c>
      <c r="L332">
        <v>0</v>
      </c>
      <c r="M332" s="106">
        <f t="shared" si="65"/>
        <v>339.06488178848622</v>
      </c>
      <c r="N332" s="79">
        <f t="shared" si="66"/>
        <v>-23.80384840600026</v>
      </c>
      <c r="O332" s="196">
        <f t="shared" si="75"/>
        <v>-2.4785354014461713</v>
      </c>
      <c r="P332" s="196" t="e">
        <f t="shared" si="76"/>
        <v>#NUM!</v>
      </c>
      <c r="Q332" s="22" t="e">
        <f t="shared" si="77"/>
        <v>#NUM!</v>
      </c>
      <c r="S332" s="5">
        <f t="shared" si="67"/>
        <v>22.7</v>
      </c>
      <c r="T332" s="105">
        <f t="shared" si="81"/>
        <v>0</v>
      </c>
      <c r="U332" s="105" t="str">
        <f t="shared" si="68"/>
        <v/>
      </c>
      <c r="W332" s="120" t="str">
        <f t="shared" si="69"/>
        <v>NO</v>
      </c>
      <c r="Z332" s="26">
        <f t="shared" si="70"/>
        <v>166.31419177643997</v>
      </c>
      <c r="AA332" s="26">
        <f t="shared" si="78"/>
        <v>-76.314191776439969</v>
      </c>
      <c r="AB332">
        <v>22.7</v>
      </c>
      <c r="AC332" s="105">
        <f t="shared" si="79"/>
        <v>0</v>
      </c>
      <c r="AD332" s="105" t="e">
        <f t="shared" si="71"/>
        <v>#NUM!</v>
      </c>
      <c r="AF332" s="105">
        <f t="shared" si="72"/>
        <v>0</v>
      </c>
      <c r="AG332" s="105">
        <f t="shared" si="80"/>
        <v>0</v>
      </c>
      <c r="AI332" s="172"/>
    </row>
    <row r="333" spans="2:35" x14ac:dyDescent="0.25">
      <c r="B333" s="104">
        <v>22.8</v>
      </c>
      <c r="C333" s="36">
        <f t="shared" si="73"/>
        <v>162</v>
      </c>
      <c r="E333" s="40">
        <f t="shared" si="62"/>
        <v>-0.40863893044491506</v>
      </c>
      <c r="F333" s="22">
        <f t="shared" si="74"/>
        <v>-24.11936317629403</v>
      </c>
      <c r="H333" s="90">
        <f t="shared" si="63"/>
        <v>19.365049684500107</v>
      </c>
      <c r="I333" s="91">
        <f t="shared" si="64"/>
        <v>340.63495031549991</v>
      </c>
      <c r="K333">
        <v>0</v>
      </c>
      <c r="L333">
        <v>0</v>
      </c>
      <c r="M333" s="106">
        <f t="shared" si="65"/>
        <v>340.63495031549991</v>
      </c>
      <c r="N333" s="79">
        <f t="shared" si="66"/>
        <v>-24.11936317629403</v>
      </c>
      <c r="O333" s="196">
        <f t="shared" si="75"/>
        <v>-2.4480007550104546</v>
      </c>
      <c r="P333" s="196" t="e">
        <f t="shared" si="76"/>
        <v>#NUM!</v>
      </c>
      <c r="Q333" s="22" t="e">
        <f t="shared" si="77"/>
        <v>#NUM!</v>
      </c>
      <c r="S333" s="5">
        <f t="shared" si="67"/>
        <v>22.8</v>
      </c>
      <c r="T333" s="105">
        <f t="shared" si="81"/>
        <v>0</v>
      </c>
      <c r="U333" s="105" t="str">
        <f t="shared" si="68"/>
        <v/>
      </c>
      <c r="W333" s="120" t="str">
        <f t="shared" si="69"/>
        <v>NO</v>
      </c>
      <c r="Z333" s="26">
        <f t="shared" si="70"/>
        <v>165.73824088386664</v>
      </c>
      <c r="AA333" s="26">
        <f t="shared" si="78"/>
        <v>-75.738240883866638</v>
      </c>
      <c r="AB333">
        <v>22.8</v>
      </c>
      <c r="AC333" s="105">
        <f t="shared" si="79"/>
        <v>0</v>
      </c>
      <c r="AD333" s="105" t="e">
        <f t="shared" si="71"/>
        <v>#NUM!</v>
      </c>
      <c r="AF333" s="105">
        <f t="shared" si="72"/>
        <v>0</v>
      </c>
      <c r="AG333" s="105">
        <f t="shared" si="80"/>
        <v>0</v>
      </c>
      <c r="AI333" s="172"/>
    </row>
    <row r="334" spans="2:35" x14ac:dyDescent="0.25">
      <c r="B334" s="104">
        <v>22.9</v>
      </c>
      <c r="C334" s="36">
        <f t="shared" si="73"/>
        <v>163.49999999999997</v>
      </c>
      <c r="E334" s="40">
        <f t="shared" si="62"/>
        <v>-0.41328133008688661</v>
      </c>
      <c r="F334" s="22">
        <f t="shared" si="74"/>
        <v>-24.41113019319533</v>
      </c>
      <c r="H334" s="90">
        <f t="shared" si="63"/>
        <v>17.785749231840324</v>
      </c>
      <c r="I334" s="91">
        <f t="shared" si="64"/>
        <v>342.21425076815967</v>
      </c>
      <c r="K334">
        <v>0</v>
      </c>
      <c r="L334">
        <v>0</v>
      </c>
      <c r="M334" s="106">
        <f t="shared" si="65"/>
        <v>342.21425076815967</v>
      </c>
      <c r="N334" s="79">
        <f t="shared" si="66"/>
        <v>-24.41113019319533</v>
      </c>
      <c r="O334" s="196">
        <f t="shared" si="75"/>
        <v>-2.4204909159349368</v>
      </c>
      <c r="P334" s="196" t="e">
        <f t="shared" si="76"/>
        <v>#NUM!</v>
      </c>
      <c r="Q334" s="22" t="e">
        <f t="shared" si="77"/>
        <v>#NUM!</v>
      </c>
      <c r="S334" s="5">
        <f t="shared" si="67"/>
        <v>22.9</v>
      </c>
      <c r="T334" s="105">
        <f t="shared" si="81"/>
        <v>0</v>
      </c>
      <c r="U334" s="105" t="str">
        <f t="shared" si="68"/>
        <v/>
      </c>
      <c r="W334" s="120" t="str">
        <f t="shared" si="69"/>
        <v>NO</v>
      </c>
      <c r="Z334" s="26">
        <f t="shared" si="70"/>
        <v>165.03546380431243</v>
      </c>
      <c r="AA334" s="26">
        <f t="shared" si="78"/>
        <v>-75.035463804312428</v>
      </c>
      <c r="AB334">
        <v>22.9</v>
      </c>
      <c r="AC334" s="105">
        <f t="shared" si="79"/>
        <v>0</v>
      </c>
      <c r="AD334" s="105" t="e">
        <f t="shared" si="71"/>
        <v>#NUM!</v>
      </c>
      <c r="AF334" s="105">
        <f t="shared" si="72"/>
        <v>0</v>
      </c>
      <c r="AG334" s="105">
        <f t="shared" si="80"/>
        <v>0</v>
      </c>
      <c r="AI334" s="172"/>
    </row>
    <row r="335" spans="2:35" x14ac:dyDescent="0.25">
      <c r="B335" s="104">
        <v>23</v>
      </c>
      <c r="C335" s="36">
        <f t="shared" si="73"/>
        <v>165</v>
      </c>
      <c r="E335" s="40">
        <f t="shared" si="62"/>
        <v>-0.41753076812057222</v>
      </c>
      <c r="F335" s="22">
        <f t="shared" si="74"/>
        <v>-24.678792423727089</v>
      </c>
      <c r="H335" s="90">
        <f t="shared" si="63"/>
        <v>16.197806820905463</v>
      </c>
      <c r="I335" s="91">
        <f t="shared" si="64"/>
        <v>343.80219317909456</v>
      </c>
      <c r="K335">
        <v>0</v>
      </c>
      <c r="L335">
        <v>0</v>
      </c>
      <c r="M335" s="106">
        <f t="shared" si="65"/>
        <v>343.80219317909456</v>
      </c>
      <c r="N335" s="79">
        <f t="shared" si="66"/>
        <v>-24.678792423727089</v>
      </c>
      <c r="O335" s="196">
        <f t="shared" si="75"/>
        <v>-2.3958461440356218</v>
      </c>
      <c r="P335" s="196" t="e">
        <f t="shared" si="76"/>
        <v>#NUM!</v>
      </c>
      <c r="Q335" s="22" t="e">
        <f t="shared" si="77"/>
        <v>#NUM!</v>
      </c>
      <c r="S335" s="5">
        <f t="shared" si="67"/>
        <v>23</v>
      </c>
      <c r="T335" s="105">
        <f t="shared" si="81"/>
        <v>0</v>
      </c>
      <c r="U335" s="105" t="str">
        <f t="shared" si="68"/>
        <v/>
      </c>
      <c r="V335" s="105">
        <f>SUM(T326:T335)/10</f>
        <v>0</v>
      </c>
      <c r="W335" s="120" t="str">
        <f t="shared" si="69"/>
        <v>NO</v>
      </c>
      <c r="Z335" s="26">
        <f t="shared" si="70"/>
        <v>164.22280357317359</v>
      </c>
      <c r="AA335" s="26">
        <f t="shared" si="78"/>
        <v>-74.222803573173593</v>
      </c>
      <c r="AB335">
        <v>23</v>
      </c>
      <c r="AC335" s="105">
        <f t="shared" si="79"/>
        <v>0</v>
      </c>
      <c r="AD335" s="105" t="e">
        <f t="shared" si="71"/>
        <v>#NUM!</v>
      </c>
      <c r="AF335" s="105">
        <f t="shared" si="72"/>
        <v>0</v>
      </c>
      <c r="AG335" s="105">
        <f t="shared" si="80"/>
        <v>0</v>
      </c>
      <c r="AI335" s="172"/>
    </row>
    <row r="336" spans="2:35" x14ac:dyDescent="0.25">
      <c r="B336" s="104">
        <v>23.1</v>
      </c>
      <c r="C336" s="36">
        <f t="shared" si="73"/>
        <v>166.50000000000003</v>
      </c>
      <c r="E336" s="40">
        <f t="shared" si="62"/>
        <v>-0.42138433219340787</v>
      </c>
      <c r="F336" s="22">
        <f t="shared" si="74"/>
        <v>-24.922017056580334</v>
      </c>
      <c r="H336" s="90">
        <f t="shared" si="63"/>
        <v>14.601855360153216</v>
      </c>
      <c r="I336" s="91">
        <f t="shared" si="64"/>
        <v>345.39814463984681</v>
      </c>
      <c r="K336">
        <v>0</v>
      </c>
      <c r="L336">
        <v>0</v>
      </c>
      <c r="M336" s="106">
        <f t="shared" si="65"/>
        <v>345.39814463984681</v>
      </c>
      <c r="N336" s="79">
        <f t="shared" si="66"/>
        <v>-24.922017056580334</v>
      </c>
      <c r="O336" s="196">
        <f t="shared" si="75"/>
        <v>-2.3739271718019213</v>
      </c>
      <c r="P336" s="196" t="e">
        <f t="shared" si="76"/>
        <v>#NUM!</v>
      </c>
      <c r="Q336" s="22" t="e">
        <f t="shared" si="77"/>
        <v>#NUM!</v>
      </c>
      <c r="S336" s="5">
        <f t="shared" si="67"/>
        <v>23.1</v>
      </c>
      <c r="T336" s="105">
        <f t="shared" si="81"/>
        <v>0</v>
      </c>
      <c r="U336" s="105" t="str">
        <f t="shared" si="68"/>
        <v/>
      </c>
      <c r="W336" s="120" t="str">
        <f t="shared" si="69"/>
        <v>NO</v>
      </c>
      <c r="Z336" s="26">
        <f t="shared" si="70"/>
        <v>163.31631444190518</v>
      </c>
      <c r="AA336" s="26">
        <f t="shared" si="78"/>
        <v>-73.316314441905178</v>
      </c>
      <c r="AB336">
        <v>23.1</v>
      </c>
      <c r="AC336" s="105">
        <f t="shared" si="79"/>
        <v>0</v>
      </c>
      <c r="AD336" s="105" t="e">
        <f t="shared" si="71"/>
        <v>#NUM!</v>
      </c>
      <c r="AF336" s="105">
        <f t="shared" si="72"/>
        <v>0</v>
      </c>
      <c r="AG336" s="105">
        <f t="shared" si="80"/>
        <v>0</v>
      </c>
      <c r="AI336" s="172"/>
    </row>
    <row r="337" spans="2:35" x14ac:dyDescent="0.25">
      <c r="B337" s="104">
        <v>23.2</v>
      </c>
      <c r="C337" s="36">
        <f t="shared" si="73"/>
        <v>168</v>
      </c>
      <c r="E337" s="40">
        <f t="shared" si="62"/>
        <v>-0.42483938126506759</v>
      </c>
      <c r="F337" s="22">
        <f t="shared" si="74"/>
        <v>-25.140497195170092</v>
      </c>
      <c r="H337" s="90">
        <f t="shared" si="63"/>
        <v>12.998568447415273</v>
      </c>
      <c r="I337" s="91">
        <f t="shared" si="64"/>
        <v>347.00143155258473</v>
      </c>
      <c r="K337">
        <v>0</v>
      </c>
      <c r="L337">
        <v>0</v>
      </c>
      <c r="M337" s="106">
        <f t="shared" si="65"/>
        <v>347.00143155258473</v>
      </c>
      <c r="N337" s="79">
        <f t="shared" si="66"/>
        <v>-25.140497195170092</v>
      </c>
      <c r="O337" s="196">
        <f t="shared" si="75"/>
        <v>-2.3546131466258458</v>
      </c>
      <c r="P337" s="196" t="e">
        <f t="shared" si="76"/>
        <v>#NUM!</v>
      </c>
      <c r="Q337" s="22" t="e">
        <f t="shared" si="77"/>
        <v>#NUM!</v>
      </c>
      <c r="S337" s="5">
        <f t="shared" si="67"/>
        <v>23.2</v>
      </c>
      <c r="T337" s="105">
        <f t="shared" si="81"/>
        <v>0</v>
      </c>
      <c r="U337" s="105" t="str">
        <f t="shared" si="68"/>
        <v/>
      </c>
      <c r="W337" s="120" t="str">
        <f t="shared" si="69"/>
        <v>NO</v>
      </c>
      <c r="Z337" s="26">
        <f t="shared" si="70"/>
        <v>162.33043677352919</v>
      </c>
      <c r="AA337" s="26">
        <f t="shared" si="78"/>
        <v>-72.330436773529186</v>
      </c>
      <c r="AB337">
        <v>23.2</v>
      </c>
      <c r="AC337" s="105">
        <f t="shared" si="79"/>
        <v>0</v>
      </c>
      <c r="AD337" s="105" t="e">
        <f t="shared" si="71"/>
        <v>#NUM!</v>
      </c>
      <c r="AF337" s="105">
        <f t="shared" si="72"/>
        <v>0</v>
      </c>
      <c r="AG337" s="105">
        <f t="shared" si="80"/>
        <v>0</v>
      </c>
      <c r="AI337" s="172"/>
    </row>
    <row r="338" spans="2:35" x14ac:dyDescent="0.25">
      <c r="B338" s="104">
        <v>23.3</v>
      </c>
      <c r="C338" s="36">
        <f t="shared" si="73"/>
        <v>169.5</v>
      </c>
      <c r="E338" s="40">
        <f t="shared" si="62"/>
        <v>-0.4278935474175013</v>
      </c>
      <c r="F338" s="22">
        <f t="shared" si="74"/>
        <v>-25.333953465080814</v>
      </c>
      <c r="H338" s="90">
        <f t="shared" si="63"/>
        <v>11.388657708451863</v>
      </c>
      <c r="I338" s="91">
        <f t="shared" si="64"/>
        <v>348.61134229154811</v>
      </c>
      <c r="K338">
        <v>0</v>
      </c>
      <c r="L338">
        <v>0</v>
      </c>
      <c r="M338" s="106">
        <f t="shared" si="65"/>
        <v>348.61134229154811</v>
      </c>
      <c r="N338" s="79">
        <f t="shared" si="66"/>
        <v>-25.333953465080814</v>
      </c>
      <c r="O338" s="196">
        <f t="shared" si="75"/>
        <v>-2.3377999041951938</v>
      </c>
      <c r="P338" s="196" t="e">
        <f t="shared" si="76"/>
        <v>#NUM!</v>
      </c>
      <c r="Q338" s="22" t="e">
        <f t="shared" si="77"/>
        <v>#NUM!</v>
      </c>
      <c r="S338" s="5">
        <f t="shared" si="67"/>
        <v>23.3</v>
      </c>
      <c r="T338" s="105">
        <f t="shared" si="81"/>
        <v>0</v>
      </c>
      <c r="U338" s="105" t="str">
        <f t="shared" si="68"/>
        <v/>
      </c>
      <c r="W338" s="120" t="str">
        <f t="shared" si="69"/>
        <v>NO</v>
      </c>
      <c r="Z338" s="26">
        <f t="shared" si="70"/>
        <v>161.277713522971</v>
      </c>
      <c r="AA338" s="26">
        <f t="shared" si="78"/>
        <v>-71.277713522970998</v>
      </c>
      <c r="AB338">
        <v>23.3</v>
      </c>
      <c r="AC338" s="105">
        <f t="shared" si="79"/>
        <v>0</v>
      </c>
      <c r="AD338" s="105" t="e">
        <f t="shared" si="71"/>
        <v>#NUM!</v>
      </c>
      <c r="AF338" s="105">
        <f t="shared" si="72"/>
        <v>0</v>
      </c>
      <c r="AG338" s="105">
        <f t="shared" si="80"/>
        <v>0</v>
      </c>
      <c r="AI338" s="172"/>
    </row>
    <row r="339" spans="2:35" x14ac:dyDescent="0.25">
      <c r="B339" s="104">
        <v>23.4</v>
      </c>
      <c r="C339" s="36">
        <f t="shared" si="73"/>
        <v>170.99999999999997</v>
      </c>
      <c r="E339" s="40">
        <f t="shared" si="62"/>
        <v>-0.43054473747778721</v>
      </c>
      <c r="F339" s="22">
        <f t="shared" si="74"/>
        <v>-25.502135516220925</v>
      </c>
      <c r="H339" s="90">
        <f t="shared" si="63"/>
        <v>9.7728697378526039</v>
      </c>
      <c r="I339" s="91">
        <f t="shared" si="64"/>
        <v>350.2271302621474</v>
      </c>
      <c r="K339">
        <v>0</v>
      </c>
      <c r="L339">
        <v>0</v>
      </c>
      <c r="M339" s="106">
        <f t="shared" si="65"/>
        <v>350.2271302621474</v>
      </c>
      <c r="N339" s="79">
        <f t="shared" si="66"/>
        <v>-25.502135516220925</v>
      </c>
      <c r="O339" s="196">
        <f t="shared" si="75"/>
        <v>-2.3233985250388574</v>
      </c>
      <c r="P339" s="196" t="e">
        <f t="shared" si="76"/>
        <v>#NUM!</v>
      </c>
      <c r="Q339" s="22" t="e">
        <f t="shared" si="77"/>
        <v>#NUM!</v>
      </c>
      <c r="S339" s="5">
        <f t="shared" si="67"/>
        <v>23.4</v>
      </c>
      <c r="T339" s="105">
        <f t="shared" si="81"/>
        <v>0</v>
      </c>
      <c r="U339" s="105" t="str">
        <f t="shared" si="68"/>
        <v/>
      </c>
      <c r="W339" s="120" t="str">
        <f t="shared" si="69"/>
        <v>NO</v>
      </c>
      <c r="Z339" s="26">
        <f t="shared" si="70"/>
        <v>160.16879342579654</v>
      </c>
      <c r="AA339" s="26">
        <f t="shared" si="78"/>
        <v>-70.168793425796537</v>
      </c>
      <c r="AB339">
        <v>23.4</v>
      </c>
      <c r="AC339" s="105">
        <f t="shared" si="79"/>
        <v>0</v>
      </c>
      <c r="AD339" s="105" t="e">
        <f t="shared" si="71"/>
        <v>#NUM!</v>
      </c>
      <c r="AF339" s="105">
        <f t="shared" si="72"/>
        <v>0</v>
      </c>
      <c r="AG339" s="105">
        <f t="shared" si="80"/>
        <v>0</v>
      </c>
      <c r="AI339" s="172"/>
    </row>
    <row r="340" spans="2:35" x14ac:dyDescent="0.25">
      <c r="B340" s="104">
        <v>23.5</v>
      </c>
      <c r="C340" s="36">
        <f t="shared" si="73"/>
        <v>172.5</v>
      </c>
      <c r="E340" s="40">
        <f t="shared" si="62"/>
        <v>-0.43279113445268802</v>
      </c>
      <c r="F340" s="22">
        <f t="shared" si="74"/>
        <v>-25.644823400605166</v>
      </c>
      <c r="H340" s="90">
        <f t="shared" si="63"/>
        <v>8.151982661908443</v>
      </c>
      <c r="I340" s="91">
        <f t="shared" si="64"/>
        <v>351.84801733809155</v>
      </c>
      <c r="K340">
        <v>0</v>
      </c>
      <c r="L340">
        <v>0</v>
      </c>
      <c r="M340" s="106">
        <f t="shared" si="65"/>
        <v>351.84801733809155</v>
      </c>
      <c r="N340" s="79">
        <f t="shared" si="66"/>
        <v>-25.644823400605166</v>
      </c>
      <c r="O340" s="196">
        <f t="shared" si="75"/>
        <v>-2.3113341355488952</v>
      </c>
      <c r="P340" s="196" t="e">
        <f t="shared" si="76"/>
        <v>#NUM!</v>
      </c>
      <c r="Q340" s="22" t="e">
        <f t="shared" si="77"/>
        <v>#NUM!</v>
      </c>
      <c r="S340" s="5">
        <f t="shared" si="67"/>
        <v>23.5</v>
      </c>
      <c r="T340" s="105">
        <f t="shared" si="81"/>
        <v>0</v>
      </c>
      <c r="U340" s="105" t="str">
        <f t="shared" si="68"/>
        <v/>
      </c>
      <c r="W340" s="120" t="str">
        <f t="shared" si="69"/>
        <v>NO</v>
      </c>
      <c r="Z340" s="26">
        <f t="shared" si="70"/>
        <v>159.01258912087118</v>
      </c>
      <c r="AA340" s="26">
        <f t="shared" si="78"/>
        <v>-69.012589120871183</v>
      </c>
      <c r="AB340">
        <v>23.5</v>
      </c>
      <c r="AC340" s="105">
        <f t="shared" si="79"/>
        <v>0</v>
      </c>
      <c r="AD340" s="105" t="e">
        <f t="shared" si="71"/>
        <v>#NUM!</v>
      </c>
      <c r="AF340" s="105">
        <f t="shared" si="72"/>
        <v>0</v>
      </c>
      <c r="AG340" s="105">
        <f t="shared" si="80"/>
        <v>0</v>
      </c>
      <c r="AI340" s="172"/>
    </row>
    <row r="341" spans="2:35" x14ac:dyDescent="0.25">
      <c r="B341" s="104">
        <v>23.6</v>
      </c>
      <c r="C341" s="36">
        <f t="shared" si="73"/>
        <v>174.00000000000003</v>
      </c>
      <c r="E341" s="40">
        <f t="shared" si="62"/>
        <v>-0.43463119877392686</v>
      </c>
      <c r="F341" s="22">
        <f t="shared" si="74"/>
        <v>-25.761828807690158</v>
      </c>
      <c r="H341" s="90">
        <f t="shared" si="63"/>
        <v>6.5268023505966664</v>
      </c>
      <c r="I341" s="91">
        <f t="shared" si="64"/>
        <v>353.47319764940335</v>
      </c>
      <c r="K341">
        <v>0</v>
      </c>
      <c r="L341">
        <v>0</v>
      </c>
      <c r="M341" s="106">
        <f t="shared" si="65"/>
        <v>353.47319764940335</v>
      </c>
      <c r="N341" s="79">
        <f t="shared" si="66"/>
        <v>-25.761828807690158</v>
      </c>
      <c r="O341" s="196">
        <f t="shared" si="75"/>
        <v>-2.3015449224195028</v>
      </c>
      <c r="P341" s="196" t="e">
        <f t="shared" si="76"/>
        <v>#NUM!</v>
      </c>
      <c r="Q341" s="22" t="e">
        <f t="shared" si="77"/>
        <v>#NUM!</v>
      </c>
      <c r="S341" s="5">
        <f t="shared" si="67"/>
        <v>23.6</v>
      </c>
      <c r="T341" s="105">
        <f t="shared" si="81"/>
        <v>0</v>
      </c>
      <c r="U341" s="105" t="str">
        <f t="shared" si="68"/>
        <v/>
      </c>
      <c r="W341" s="120" t="str">
        <f t="shared" si="69"/>
        <v>NO</v>
      </c>
      <c r="Z341" s="26">
        <f t="shared" si="70"/>
        <v>157.81649972105336</v>
      </c>
      <c r="AA341" s="26">
        <f t="shared" si="78"/>
        <v>-67.816499721053361</v>
      </c>
      <c r="AB341">
        <v>23.6</v>
      </c>
      <c r="AC341" s="105">
        <f t="shared" si="79"/>
        <v>0</v>
      </c>
      <c r="AD341" s="105" t="e">
        <f t="shared" si="71"/>
        <v>#NUM!</v>
      </c>
      <c r="AF341" s="105">
        <f t="shared" si="72"/>
        <v>0</v>
      </c>
      <c r="AG341" s="105">
        <f t="shared" si="80"/>
        <v>0</v>
      </c>
      <c r="AI341" s="172"/>
    </row>
    <row r="342" spans="2:35" x14ac:dyDescent="0.25">
      <c r="B342" s="104">
        <v>23.7</v>
      </c>
      <c r="C342" s="36">
        <f t="shared" si="73"/>
        <v>175.5</v>
      </c>
      <c r="E342" s="40">
        <f t="shared" si="62"/>
        <v>-0.43606366935333152</v>
      </c>
      <c r="F342" s="22">
        <f t="shared" si="74"/>
        <v>-25.852996140600794</v>
      </c>
      <c r="H342" s="90">
        <f t="shared" si="63"/>
        <v>4.8981583130632762</v>
      </c>
      <c r="I342" s="91">
        <f t="shared" si="64"/>
        <v>355.10184168693672</v>
      </c>
      <c r="K342">
        <v>0</v>
      </c>
      <c r="L342">
        <v>0</v>
      </c>
      <c r="M342" s="106">
        <f t="shared" si="65"/>
        <v>355.10184168693672</v>
      </c>
      <c r="N342" s="79">
        <f t="shared" si="66"/>
        <v>-25.852996140600794</v>
      </c>
      <c r="O342" s="196">
        <f t="shared" si="75"/>
        <v>-2.293981335728644</v>
      </c>
      <c r="P342" s="196" t="e">
        <f t="shared" si="76"/>
        <v>#NUM!</v>
      </c>
      <c r="Q342" s="22" t="e">
        <f t="shared" si="77"/>
        <v>#NUM!</v>
      </c>
      <c r="S342" s="5">
        <f t="shared" si="67"/>
        <v>23.7</v>
      </c>
      <c r="T342" s="105">
        <f t="shared" si="81"/>
        <v>0</v>
      </c>
      <c r="U342" s="105" t="str">
        <f t="shared" si="68"/>
        <v/>
      </c>
      <c r="W342" s="120" t="str">
        <f t="shared" si="69"/>
        <v>NO</v>
      </c>
      <c r="Z342" s="26">
        <f t="shared" si="70"/>
        <v>156.5866444034381</v>
      </c>
      <c r="AA342" s="26">
        <f t="shared" si="78"/>
        <v>-66.5866444034381</v>
      </c>
      <c r="AB342">
        <v>23.7</v>
      </c>
      <c r="AC342" s="105">
        <f t="shared" si="79"/>
        <v>0</v>
      </c>
      <c r="AD342" s="105" t="e">
        <f t="shared" si="71"/>
        <v>#NUM!</v>
      </c>
      <c r="AF342" s="105">
        <f t="shared" si="72"/>
        <v>0</v>
      </c>
      <c r="AG342" s="105">
        <f t="shared" si="80"/>
        <v>0</v>
      </c>
      <c r="AI342" s="172"/>
    </row>
    <row r="343" spans="2:35" x14ac:dyDescent="0.25">
      <c r="B343" s="104">
        <v>23.8</v>
      </c>
      <c r="C343" s="36">
        <f t="shared" si="73"/>
        <v>177</v>
      </c>
      <c r="E343" s="40">
        <f t="shared" si="62"/>
        <v>-0.43708756444712005</v>
      </c>
      <c r="F343" s="22">
        <f t="shared" si="74"/>
        <v>-25.918203418384945</v>
      </c>
      <c r="H343" s="90">
        <f t="shared" si="63"/>
        <v>3.2668993177534582</v>
      </c>
      <c r="I343" s="91">
        <f t="shared" si="64"/>
        <v>356.73310068224652</v>
      </c>
      <c r="K343">
        <v>0</v>
      </c>
      <c r="L343">
        <v>0</v>
      </c>
      <c r="M343" s="106">
        <f t="shared" si="65"/>
        <v>356.73310068224652</v>
      </c>
      <c r="N343" s="79">
        <f t="shared" si="66"/>
        <v>-25.918203418384945</v>
      </c>
      <c r="O343" s="196">
        <f t="shared" si="75"/>
        <v>-2.2886054611497326</v>
      </c>
      <c r="P343" s="196" t="e">
        <f t="shared" si="76"/>
        <v>#NUM!</v>
      </c>
      <c r="Q343" s="22" t="e">
        <f t="shared" si="77"/>
        <v>#NUM!</v>
      </c>
      <c r="S343" s="5">
        <f t="shared" si="67"/>
        <v>23.8</v>
      </c>
      <c r="T343" s="105">
        <f t="shared" si="81"/>
        <v>0</v>
      </c>
      <c r="U343" s="105" t="str">
        <f t="shared" si="68"/>
        <v/>
      </c>
      <c r="W343" s="120" t="str">
        <f t="shared" si="69"/>
        <v>NO</v>
      </c>
      <c r="Z343" s="26">
        <f t="shared" si="70"/>
        <v>155.32807975451803</v>
      </c>
      <c r="AA343" s="26">
        <f t="shared" si="78"/>
        <v>-65.328079754518029</v>
      </c>
      <c r="AB343">
        <v>23.8</v>
      </c>
      <c r="AC343" s="105">
        <f t="shared" si="79"/>
        <v>0</v>
      </c>
      <c r="AD343" s="105" t="e">
        <f t="shared" si="71"/>
        <v>#NUM!</v>
      </c>
      <c r="AF343" s="105">
        <f t="shared" si="72"/>
        <v>0</v>
      </c>
      <c r="AG343" s="105">
        <f t="shared" si="80"/>
        <v>0</v>
      </c>
      <c r="AI343" s="172"/>
    </row>
    <row r="344" spans="2:35" x14ac:dyDescent="0.25">
      <c r="B344" s="104">
        <v>23.9</v>
      </c>
      <c r="C344" s="36">
        <f t="shared" si="73"/>
        <v>178.49999999999997</v>
      </c>
      <c r="E344" s="40">
        <f t="shared" si="62"/>
        <v>-0.43770218232874014</v>
      </c>
      <c r="F344" s="22">
        <f t="shared" si="74"/>
        <v>-25.957362991592259</v>
      </c>
      <c r="H344" s="90">
        <f t="shared" si="63"/>
        <v>1.6338887843744698</v>
      </c>
      <c r="I344" s="91">
        <f t="shared" si="64"/>
        <v>358.36611121562555</v>
      </c>
      <c r="K344">
        <v>0</v>
      </c>
      <c r="L344">
        <v>0</v>
      </c>
      <c r="M344" s="106">
        <f t="shared" si="65"/>
        <v>358.36611121562555</v>
      </c>
      <c r="N344" s="79">
        <f t="shared" si="66"/>
        <v>-25.957362991592259</v>
      </c>
      <c r="O344" s="196">
        <f t="shared" si="75"/>
        <v>-2.2853905462603108</v>
      </c>
      <c r="P344" s="196" t="e">
        <f t="shared" si="76"/>
        <v>#NUM!</v>
      </c>
      <c r="Q344" s="22" t="e">
        <f t="shared" si="77"/>
        <v>#NUM!</v>
      </c>
      <c r="S344" s="5">
        <f t="shared" si="67"/>
        <v>23.9</v>
      </c>
      <c r="T344" s="105">
        <f t="shared" si="81"/>
        <v>0</v>
      </c>
      <c r="U344" s="105" t="str">
        <f t="shared" si="68"/>
        <v/>
      </c>
      <c r="W344" s="120" t="str">
        <f t="shared" si="69"/>
        <v>NO</v>
      </c>
      <c r="Z344" s="26">
        <f t="shared" si="70"/>
        <v>154.04498964080483</v>
      </c>
      <c r="AA344" s="26">
        <f t="shared" si="78"/>
        <v>-64.044989640804829</v>
      </c>
      <c r="AB344">
        <v>23.9</v>
      </c>
      <c r="AC344" s="105">
        <f t="shared" si="79"/>
        <v>0</v>
      </c>
      <c r="AD344" s="105" t="e">
        <f t="shared" si="71"/>
        <v>#NUM!</v>
      </c>
      <c r="AF344" s="105">
        <f t="shared" si="72"/>
        <v>0</v>
      </c>
      <c r="AG344" s="105">
        <f t="shared" si="80"/>
        <v>0</v>
      </c>
      <c r="AI344" s="172"/>
    </row>
    <row r="345" spans="2:35" x14ac:dyDescent="0.25">
      <c r="B345" s="23">
        <v>23.9999</v>
      </c>
      <c r="C345" s="36">
        <f t="shared" si="73"/>
        <v>179.99850000000001</v>
      </c>
      <c r="E345" s="40">
        <f t="shared" si="62"/>
        <v>-0.43790710156486534</v>
      </c>
      <c r="F345" s="22">
        <f t="shared" si="74"/>
        <v>-25.970422047883588</v>
      </c>
      <c r="H345" s="90">
        <f t="shared" si="63"/>
        <v>1.6340359964980616E-3</v>
      </c>
      <c r="I345" s="91">
        <f t="shared" si="64"/>
        <v>359.99836596400348</v>
      </c>
      <c r="K345">
        <v>0</v>
      </c>
      <c r="L345">
        <v>0</v>
      </c>
      <c r="M345" s="106">
        <f t="shared" si="65"/>
        <v>359.99836596400348</v>
      </c>
      <c r="N345" s="79">
        <f t="shared" si="66"/>
        <v>-25.970422047883588</v>
      </c>
      <c r="O345" s="196">
        <f t="shared" si="75"/>
        <v>-2.2843206708772597</v>
      </c>
      <c r="P345" s="196" t="e">
        <f t="shared" si="76"/>
        <v>#NUM!</v>
      </c>
      <c r="Q345" s="22" t="e">
        <f t="shared" si="77"/>
        <v>#NUM!</v>
      </c>
      <c r="S345" s="5">
        <f t="shared" si="67"/>
        <v>23.9999</v>
      </c>
      <c r="T345" s="105">
        <f t="shared" si="81"/>
        <v>0</v>
      </c>
      <c r="U345" s="105" t="str">
        <f t="shared" si="68"/>
        <v/>
      </c>
      <c r="V345" s="105">
        <f>SUM(T336:T345)/10</f>
        <v>0</v>
      </c>
      <c r="W345" s="120" t="str">
        <f t="shared" si="69"/>
        <v>NO</v>
      </c>
      <c r="Z345" s="26">
        <f t="shared" si="70"/>
        <v>152.74215882586873</v>
      </c>
      <c r="AA345" s="26">
        <f t="shared" si="78"/>
        <v>-62.742158825868728</v>
      </c>
      <c r="AB345">
        <v>23.998999999999999</v>
      </c>
      <c r="AC345" s="105">
        <f t="shared" si="79"/>
        <v>0</v>
      </c>
      <c r="AD345" s="105" t="e">
        <f t="shared" si="71"/>
        <v>#NUM!</v>
      </c>
      <c r="AF345" s="105">
        <f t="shared" si="72"/>
        <v>0</v>
      </c>
      <c r="AG345" s="105">
        <f t="shared" si="80"/>
        <v>0</v>
      </c>
      <c r="AI345" s="172"/>
    </row>
    <row r="346" spans="2:35" x14ac:dyDescent="0.25">
      <c r="AF346" s="105"/>
      <c r="AG346" s="105"/>
      <c r="AI346" s="172"/>
    </row>
    <row r="347" spans="2:35" ht="23.25" x14ac:dyDescent="0.35">
      <c r="M347" s="219">
        <f>N33</f>
        <v>183.91932147086183</v>
      </c>
      <c r="N347" s="219">
        <f>N22</f>
        <v>49.241705886764784</v>
      </c>
      <c r="T347" s="158">
        <f>SUM(T105:T345)/10</f>
        <v>5769.5894136376464</v>
      </c>
      <c r="U347" s="105">
        <f>SUM(U105:U345)</f>
        <v>141</v>
      </c>
      <c r="V347" s="105">
        <f>SUM(V105:V345)</f>
        <v>5769.5894136376455</v>
      </c>
      <c r="AF347" s="105"/>
      <c r="AG347" s="158">
        <f>SUM(AG105:AG345)/10</f>
        <v>6448.8011874911163</v>
      </c>
      <c r="AI347" s="172"/>
    </row>
    <row r="348" spans="2:35" x14ac:dyDescent="0.25">
      <c r="AI348" s="172"/>
    </row>
    <row r="349" spans="2:35" x14ac:dyDescent="0.25">
      <c r="AI349" s="172"/>
    </row>
    <row r="350" spans="2:35" x14ac:dyDescent="0.25">
      <c r="AI350" s="172"/>
    </row>
    <row r="351" spans="2:35" x14ac:dyDescent="0.25">
      <c r="AI351" s="172"/>
    </row>
    <row r="352" spans="2:35" ht="21.75" customHeight="1" x14ac:dyDescent="0.25"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9"/>
      <c r="AD352" s="99"/>
      <c r="AE352" s="99"/>
      <c r="AF352" s="99"/>
      <c r="AG352" s="99"/>
      <c r="AH352" s="172"/>
      <c r="AI352" s="172"/>
    </row>
    <row r="354" spans="2:34" x14ac:dyDescent="0.2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H354" s="157"/>
    </row>
    <row r="355" spans="2:34" x14ac:dyDescent="0.2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H355" s="157"/>
    </row>
    <row r="356" spans="2:34" ht="15.75" x14ac:dyDescent="0.25">
      <c r="B356" s="160"/>
      <c r="C356" s="160"/>
      <c r="D356" s="164"/>
      <c r="E356" s="160"/>
      <c r="F356" s="160"/>
      <c r="G356" s="160"/>
      <c r="H356" s="160"/>
      <c r="I356" s="160"/>
      <c r="J356" s="160"/>
      <c r="K356" s="160"/>
      <c r="L356" s="160"/>
      <c r="M356" s="160"/>
      <c r="N356" s="160"/>
      <c r="O356" s="160"/>
      <c r="P356" s="160"/>
      <c r="Q356" s="160"/>
      <c r="R356" s="160"/>
      <c r="S356" s="160"/>
      <c r="T356" s="160"/>
      <c r="U356" s="160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H356" s="157"/>
    </row>
    <row r="357" spans="2:34" ht="21" x14ac:dyDescent="0.35">
      <c r="B357" s="160"/>
      <c r="C357" s="160"/>
      <c r="D357" s="160"/>
      <c r="E357" s="160"/>
      <c r="F357" s="160"/>
      <c r="G357" s="160"/>
      <c r="H357" s="160"/>
      <c r="I357" s="160"/>
      <c r="J357" s="160"/>
      <c r="K357" s="160"/>
      <c r="L357" s="160"/>
      <c r="M357" s="160"/>
      <c r="N357" s="160"/>
      <c r="O357" s="160"/>
      <c r="P357" s="160"/>
      <c r="Q357" s="160"/>
      <c r="R357" s="160"/>
      <c r="S357" s="160"/>
      <c r="T357" s="160"/>
      <c r="U357" s="160"/>
      <c r="V357" s="2"/>
      <c r="W357" s="2"/>
      <c r="X357" s="165"/>
      <c r="Y357" s="166"/>
      <c r="Z357" s="166"/>
      <c r="AA357" s="167"/>
      <c r="AB357" s="167"/>
      <c r="AC357" s="167"/>
      <c r="AD357" s="167"/>
      <c r="AE357" s="167"/>
      <c r="AF357" s="167"/>
      <c r="AG357" s="167"/>
      <c r="AH357" s="168"/>
    </row>
    <row r="358" spans="2:34" ht="15.75" x14ac:dyDescent="0.25">
      <c r="B358" s="160"/>
      <c r="C358" s="160"/>
      <c r="D358" s="164"/>
      <c r="E358" s="160"/>
      <c r="F358" s="169"/>
      <c r="G358" s="160"/>
      <c r="H358" s="160"/>
      <c r="I358" s="160"/>
      <c r="J358" s="160"/>
      <c r="K358" s="160"/>
      <c r="L358" s="160"/>
      <c r="M358" s="160"/>
      <c r="N358" s="160"/>
      <c r="O358" s="160"/>
      <c r="P358" s="160"/>
      <c r="Q358" s="160"/>
      <c r="R358" s="160"/>
      <c r="S358" s="160"/>
      <c r="T358" s="160"/>
      <c r="U358" s="160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H358" s="157"/>
    </row>
    <row r="359" spans="2:34" ht="15.75" x14ac:dyDescent="0.25">
      <c r="B359" s="160"/>
      <c r="C359" s="160"/>
      <c r="D359" s="160"/>
      <c r="E359" s="160"/>
      <c r="F359" s="160"/>
      <c r="G359" s="160"/>
      <c r="H359" s="160"/>
      <c r="I359" s="160"/>
      <c r="J359" s="160"/>
      <c r="K359" s="160"/>
      <c r="L359" s="160"/>
      <c r="M359" s="160"/>
      <c r="N359" s="160"/>
      <c r="O359" s="160"/>
      <c r="P359" s="160"/>
      <c r="Q359" s="160"/>
      <c r="R359" s="160"/>
      <c r="S359" s="160"/>
      <c r="T359" s="160"/>
      <c r="U359" s="160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H359" s="157"/>
    </row>
    <row r="360" spans="2:34" ht="15.75" x14ac:dyDescent="0.25">
      <c r="B360" s="160"/>
      <c r="C360" s="160"/>
      <c r="D360" s="160"/>
      <c r="E360" s="160"/>
      <c r="F360" s="160"/>
      <c r="G360" s="160"/>
      <c r="H360" s="160"/>
      <c r="I360" s="160"/>
      <c r="J360" s="160"/>
      <c r="K360" s="160"/>
      <c r="L360" s="160"/>
      <c r="M360" s="160"/>
      <c r="N360" s="160"/>
      <c r="O360" s="160"/>
      <c r="P360" s="160"/>
      <c r="Q360" s="160"/>
      <c r="R360" s="160"/>
      <c r="S360" s="160"/>
      <c r="T360" s="160"/>
      <c r="U360" s="160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H360" s="157"/>
    </row>
    <row r="361" spans="2:34" ht="15.75" x14ac:dyDescent="0.25">
      <c r="B361" s="160"/>
      <c r="C361" s="160"/>
      <c r="D361" s="160"/>
      <c r="E361" s="160"/>
      <c r="F361" s="160"/>
      <c r="G361" s="160"/>
      <c r="H361" s="160"/>
      <c r="I361" s="160"/>
      <c r="J361" s="160"/>
      <c r="K361" s="160"/>
      <c r="L361" s="160"/>
      <c r="M361" s="160"/>
      <c r="N361" s="160"/>
      <c r="O361" s="160"/>
      <c r="P361" s="160"/>
      <c r="Q361" s="160"/>
      <c r="R361" s="160"/>
      <c r="S361" s="160"/>
      <c r="T361" s="160"/>
      <c r="U361" s="160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H361" s="157"/>
    </row>
    <row r="362" spans="2:34" ht="15.75" x14ac:dyDescent="0.25">
      <c r="B362" s="160"/>
      <c r="C362" s="160"/>
      <c r="D362" s="160"/>
      <c r="E362" s="160"/>
      <c r="F362" s="160"/>
      <c r="G362" s="160"/>
      <c r="H362" s="160"/>
      <c r="I362" s="160"/>
      <c r="J362" s="160"/>
      <c r="K362" s="160"/>
      <c r="L362" s="160"/>
      <c r="M362" s="160"/>
      <c r="N362" s="160"/>
      <c r="O362" s="160"/>
      <c r="P362" s="160"/>
      <c r="Q362" s="160"/>
      <c r="R362" s="160"/>
      <c r="S362" s="160"/>
      <c r="T362" s="160"/>
      <c r="U362" s="160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H362" s="157"/>
    </row>
    <row r="363" spans="2:34" ht="15.75" x14ac:dyDescent="0.25">
      <c r="B363" s="160"/>
      <c r="C363" s="160"/>
      <c r="D363" s="160"/>
      <c r="E363" s="160"/>
      <c r="F363" s="160"/>
      <c r="G363" s="160"/>
      <c r="H363" s="160"/>
      <c r="I363" s="160"/>
      <c r="J363" s="160"/>
      <c r="K363" s="160"/>
      <c r="L363" s="160"/>
      <c r="M363" s="160"/>
      <c r="N363" s="160"/>
      <c r="O363" s="160"/>
      <c r="P363" s="160"/>
      <c r="Q363" s="160"/>
      <c r="R363" s="160"/>
      <c r="S363" s="160"/>
      <c r="T363" s="160"/>
      <c r="U363" s="160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H363" s="157"/>
    </row>
    <row r="364" spans="2:34" ht="15.75" x14ac:dyDescent="0.25">
      <c r="B364" s="160"/>
      <c r="C364" s="160"/>
      <c r="D364" s="160"/>
      <c r="E364" s="160"/>
      <c r="F364" s="160"/>
      <c r="G364" s="160"/>
      <c r="H364" s="160"/>
      <c r="I364" s="160"/>
      <c r="J364" s="160"/>
      <c r="K364" s="160"/>
      <c r="L364" s="160"/>
      <c r="M364" s="160"/>
      <c r="N364" s="160"/>
      <c r="O364" s="160"/>
      <c r="P364" s="160"/>
      <c r="Q364" s="160"/>
      <c r="R364" s="160"/>
      <c r="S364" s="160"/>
      <c r="T364" s="160"/>
      <c r="U364" s="160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H364" s="157"/>
    </row>
    <row r="365" spans="2:34" ht="15.75" x14ac:dyDescent="0.25">
      <c r="B365" s="160"/>
      <c r="C365" s="160"/>
      <c r="D365" s="170"/>
      <c r="E365" s="160"/>
      <c r="F365" s="169"/>
      <c r="G365" s="160"/>
      <c r="H365" s="160"/>
      <c r="I365" s="160"/>
      <c r="J365" s="160"/>
      <c r="K365" s="160"/>
      <c r="L365" s="160"/>
      <c r="M365" s="160"/>
      <c r="N365" s="160"/>
      <c r="O365" s="160"/>
      <c r="P365" s="160"/>
      <c r="Q365" s="160"/>
      <c r="R365" s="160"/>
      <c r="S365" s="160"/>
      <c r="T365" s="160"/>
      <c r="U365" s="160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H365" s="157"/>
    </row>
    <row r="366" spans="2:34" ht="15.75" x14ac:dyDescent="0.25">
      <c r="B366" s="160"/>
      <c r="C366" s="160"/>
      <c r="D366" s="160"/>
      <c r="E366" s="160"/>
      <c r="F366" s="160"/>
      <c r="G366" s="160"/>
      <c r="H366" s="160"/>
      <c r="I366" s="160"/>
      <c r="J366" s="160"/>
      <c r="K366" s="160"/>
      <c r="L366" s="160"/>
      <c r="M366" s="160"/>
      <c r="N366" s="160"/>
      <c r="O366" s="160"/>
      <c r="P366" s="160"/>
      <c r="Q366" s="160"/>
      <c r="R366" s="160"/>
      <c r="S366" s="160"/>
      <c r="T366" s="160"/>
      <c r="U366" s="160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H366" s="157"/>
    </row>
    <row r="367" spans="2:34" ht="15.75" x14ac:dyDescent="0.25">
      <c r="B367" s="160"/>
      <c r="C367" s="160"/>
      <c r="D367" s="160"/>
      <c r="E367" s="160"/>
      <c r="F367" s="160"/>
      <c r="G367" s="160"/>
      <c r="H367" s="160"/>
      <c r="I367" s="160"/>
      <c r="J367" s="160"/>
      <c r="K367" s="160"/>
      <c r="L367" s="160"/>
      <c r="M367" s="160"/>
      <c r="N367" s="160"/>
      <c r="O367" s="160"/>
      <c r="P367" s="160"/>
      <c r="Q367" s="160"/>
      <c r="R367" s="160"/>
      <c r="S367" s="160"/>
      <c r="T367" s="160"/>
      <c r="U367" s="160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H367" s="157"/>
    </row>
    <row r="368" spans="2:34" ht="15.75" x14ac:dyDescent="0.25">
      <c r="B368" s="160"/>
      <c r="C368" s="160"/>
      <c r="D368" s="160"/>
      <c r="E368" s="160"/>
      <c r="F368" s="160"/>
      <c r="G368" s="160"/>
      <c r="H368" s="160"/>
      <c r="I368" s="160"/>
      <c r="J368" s="160"/>
      <c r="K368" s="160"/>
      <c r="L368" s="160"/>
      <c r="M368" s="160"/>
      <c r="N368" s="160"/>
      <c r="O368" s="160"/>
      <c r="P368" s="160"/>
      <c r="Q368" s="160"/>
      <c r="R368" s="160"/>
      <c r="S368" s="160"/>
      <c r="T368" s="160"/>
      <c r="U368" s="160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H368" s="157"/>
    </row>
    <row r="369" spans="2:34" ht="15.75" x14ac:dyDescent="0.25">
      <c r="B369" s="160"/>
      <c r="C369" s="160"/>
      <c r="D369" s="160"/>
      <c r="E369" s="160"/>
      <c r="F369" s="160"/>
      <c r="G369" s="160"/>
      <c r="H369" s="160"/>
      <c r="I369" s="160"/>
      <c r="J369" s="160"/>
      <c r="K369" s="160"/>
      <c r="L369" s="160"/>
      <c r="M369" s="160"/>
      <c r="N369" s="160"/>
      <c r="O369" s="160"/>
      <c r="P369" s="160"/>
      <c r="Q369" s="160"/>
      <c r="R369" s="160"/>
      <c r="S369" s="160"/>
      <c r="T369" s="160"/>
      <c r="U369" s="160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H369" s="157"/>
    </row>
    <row r="370" spans="2:34" ht="15.75" x14ac:dyDescent="0.25">
      <c r="B370" s="160"/>
      <c r="C370" s="160"/>
      <c r="D370" s="164"/>
      <c r="E370" s="160"/>
      <c r="F370" s="169"/>
      <c r="G370" s="160"/>
      <c r="H370" s="160"/>
      <c r="I370" s="160"/>
      <c r="J370" s="160"/>
      <c r="K370" s="160"/>
      <c r="L370" s="160"/>
      <c r="M370" s="160"/>
      <c r="N370" s="160"/>
      <c r="O370" s="160"/>
      <c r="P370" s="160"/>
      <c r="Q370" s="160"/>
      <c r="R370" s="160"/>
      <c r="S370" s="160"/>
      <c r="T370" s="160"/>
      <c r="U370" s="160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H370" s="157"/>
    </row>
    <row r="371" spans="2:34" ht="15.75" x14ac:dyDescent="0.25">
      <c r="B371" s="160"/>
      <c r="C371" s="160"/>
      <c r="D371" s="160"/>
      <c r="E371" s="160"/>
      <c r="F371" s="160"/>
      <c r="G371" s="160"/>
      <c r="H371" s="160"/>
      <c r="I371" s="160"/>
      <c r="J371" s="160"/>
      <c r="K371" s="160"/>
      <c r="L371" s="160"/>
      <c r="M371" s="160"/>
      <c r="N371" s="160"/>
      <c r="O371" s="160"/>
      <c r="P371" s="160"/>
      <c r="Q371" s="160"/>
      <c r="R371" s="160"/>
      <c r="S371" s="160"/>
      <c r="T371" s="160"/>
      <c r="U371" s="160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H371" s="157"/>
    </row>
    <row r="372" spans="2:34" ht="15.75" x14ac:dyDescent="0.25">
      <c r="B372" s="160"/>
      <c r="C372" s="160"/>
      <c r="D372" s="160"/>
      <c r="E372" s="160"/>
      <c r="F372" s="160"/>
      <c r="G372" s="160"/>
      <c r="H372" s="160"/>
      <c r="I372" s="160"/>
      <c r="J372" s="160"/>
      <c r="K372" s="160"/>
      <c r="L372" s="160"/>
      <c r="M372" s="160"/>
      <c r="N372" s="160"/>
      <c r="O372" s="160"/>
      <c r="P372" s="160"/>
      <c r="Q372" s="160"/>
      <c r="R372" s="160"/>
      <c r="S372" s="160"/>
      <c r="T372" s="160"/>
      <c r="U372" s="160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H372" s="157"/>
    </row>
    <row r="373" spans="2:34" ht="15.75" x14ac:dyDescent="0.25">
      <c r="B373" s="160"/>
      <c r="C373" s="160"/>
      <c r="D373" s="164"/>
      <c r="E373" s="160"/>
      <c r="F373" s="160"/>
      <c r="G373" s="160"/>
      <c r="H373" s="160"/>
      <c r="I373" s="160"/>
      <c r="J373" s="160"/>
      <c r="K373" s="160"/>
      <c r="L373" s="160"/>
      <c r="M373" s="160"/>
      <c r="N373" s="160"/>
      <c r="O373" s="160"/>
      <c r="P373" s="160"/>
      <c r="Q373" s="160"/>
      <c r="R373" s="160"/>
      <c r="S373" s="160"/>
      <c r="T373" s="160"/>
      <c r="U373" s="160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H373" s="157"/>
    </row>
    <row r="374" spans="2:34" ht="15.75" x14ac:dyDescent="0.25"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0"/>
      <c r="M374" s="160"/>
      <c r="N374" s="160"/>
      <c r="O374" s="160"/>
      <c r="P374" s="160"/>
      <c r="Q374" s="160"/>
      <c r="R374" s="160"/>
      <c r="S374" s="160"/>
      <c r="T374" s="160"/>
      <c r="U374" s="160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H374" s="157"/>
    </row>
    <row r="375" spans="2:34" ht="15.75" x14ac:dyDescent="0.25">
      <c r="B375" s="160"/>
      <c r="C375" s="160"/>
      <c r="D375" s="164"/>
      <c r="E375" s="160"/>
      <c r="F375" s="160"/>
      <c r="G375" s="160"/>
      <c r="H375" s="160"/>
      <c r="I375" s="160"/>
      <c r="J375" s="160"/>
      <c r="K375" s="160"/>
      <c r="L375" s="160"/>
      <c r="M375" s="160"/>
      <c r="N375" s="160"/>
      <c r="O375" s="160"/>
      <c r="P375" s="160"/>
      <c r="Q375" s="164"/>
      <c r="R375" s="160"/>
      <c r="S375" s="160"/>
      <c r="T375" s="160"/>
      <c r="U375" s="160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H375" s="157"/>
    </row>
    <row r="376" spans="2:34" ht="15.75" x14ac:dyDescent="0.25">
      <c r="B376" s="160"/>
      <c r="C376" s="160"/>
      <c r="D376" s="160"/>
      <c r="E376" s="160"/>
      <c r="F376" s="160"/>
      <c r="G376" s="160"/>
      <c r="H376" s="160"/>
      <c r="I376" s="160"/>
      <c r="J376" s="160"/>
      <c r="K376" s="160"/>
      <c r="L376" s="160"/>
      <c r="M376" s="160"/>
      <c r="N376" s="160"/>
      <c r="O376" s="160"/>
      <c r="P376" s="160"/>
      <c r="Q376" s="160"/>
      <c r="R376" s="160"/>
      <c r="S376" s="160"/>
      <c r="T376" s="160"/>
      <c r="U376" s="161"/>
    </row>
    <row r="377" spans="2:34" ht="15.75" x14ac:dyDescent="0.25">
      <c r="B377" s="159"/>
      <c r="C377" s="159"/>
      <c r="D377" s="159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86"/>
    </row>
  </sheetData>
  <sheetProtection password="B62D" sheet="1" objects="1" scenarios="1" selectLockedCells="1"/>
  <customSheetViews>
    <customSheetView guid="{84323158-D89D-41EC-B44C-042B5D648DB1}" scale="75" hiddenRows="1">
      <selection activeCell="D7" sqref="D7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6" zoomScaleNormal="66" workbookViewId="0">
      <selection sqref="A1:AF46"/>
    </sheetView>
  </sheetViews>
  <sheetFormatPr baseColWidth="10" defaultRowHeight="15" x14ac:dyDescent="0.25"/>
  <sheetData/>
  <customSheetViews>
    <customSheetView guid="{84323158-D89D-41EC-B44C-042B5D648DB1}">
      <selection activeCell="C6" sqref="C6:R30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Ingo</dc:creator>
  <cp:lastModifiedBy>Ingo</cp:lastModifiedBy>
  <dcterms:created xsi:type="dcterms:W3CDTF">2013-05-05T12:35:49Z</dcterms:created>
  <dcterms:modified xsi:type="dcterms:W3CDTF">2018-04-22T08:12:58Z</dcterms:modified>
</cp:coreProperties>
</file>