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0115" windowHeight="691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34" i="2" l="1"/>
  <c r="E30" i="2" l="1"/>
  <c r="C60" i="2"/>
  <c r="C49" i="2"/>
  <c r="C50" i="2"/>
  <c r="C51" i="2"/>
  <c r="C52" i="2"/>
  <c r="C53" i="2"/>
  <c r="C54" i="2"/>
  <c r="C55" i="2"/>
  <c r="C56" i="2"/>
  <c r="C57" i="2"/>
  <c r="C58" i="2"/>
  <c r="C59" i="2"/>
  <c r="C61" i="2"/>
  <c r="C62" i="2"/>
  <c r="C63" i="2"/>
  <c r="C64" i="2"/>
  <c r="C65" i="2"/>
  <c r="C66" i="2"/>
  <c r="C67" i="2"/>
  <c r="C68" i="2"/>
  <c r="C69" i="2"/>
  <c r="C70" i="2"/>
  <c r="C71" i="2"/>
  <c r="C72" i="2"/>
  <c r="C48" i="2"/>
  <c r="E26" i="2" l="1"/>
  <c r="E28" i="2"/>
  <c r="E19" i="2" l="1"/>
  <c r="T24" i="1" l="1"/>
  <c r="K24" i="1"/>
  <c r="W40" i="2" l="1"/>
  <c r="W41" i="2" l="1"/>
  <c r="D23" i="1" l="1"/>
  <c r="G34" i="2"/>
  <c r="G23" i="2"/>
  <c r="G26" i="2"/>
  <c r="G28" i="2"/>
  <c r="E23" i="2"/>
  <c r="I23" i="2" s="1"/>
  <c r="F21" i="2"/>
  <c r="G21" i="2"/>
  <c r="E21" i="2"/>
  <c r="I21" i="2" l="1"/>
  <c r="U59" i="2" s="1"/>
  <c r="E43" i="2"/>
  <c r="I34" i="2"/>
  <c r="I28" i="2"/>
  <c r="I26" i="2"/>
  <c r="U60" i="2" s="1"/>
  <c r="U55" i="2" l="1"/>
  <c r="W23" i="2"/>
  <c r="J35" i="2"/>
  <c r="S60" i="2"/>
  <c r="D53" i="2"/>
  <c r="E53" i="2" s="1"/>
  <c r="D61" i="2"/>
  <c r="E61" i="2" s="1"/>
  <c r="M61" i="2" s="1"/>
  <c r="D69" i="2"/>
  <c r="E69" i="2" s="1"/>
  <c r="G69" i="2" s="1"/>
  <c r="D54" i="2"/>
  <c r="E54" i="2" s="1"/>
  <c r="M54" i="2" s="1"/>
  <c r="D62" i="2"/>
  <c r="E62" i="2" s="1"/>
  <c r="M62" i="2" s="1"/>
  <c r="D70" i="2"/>
  <c r="E70" i="2" s="1"/>
  <c r="M70" i="2" s="1"/>
  <c r="D64" i="2"/>
  <c r="E64" i="2" s="1"/>
  <c r="M64" i="2" s="1"/>
  <c r="D57" i="2"/>
  <c r="E57" i="2" s="1"/>
  <c r="M57" i="2" s="1"/>
  <c r="D48" i="2"/>
  <c r="E48" i="2" s="1"/>
  <c r="M48" i="2" s="1"/>
  <c r="D50" i="2"/>
  <c r="E50" i="2" s="1"/>
  <c r="M50" i="2" s="1"/>
  <c r="D66" i="2"/>
  <c r="E66" i="2" s="1"/>
  <c r="M66" i="2" s="1"/>
  <c r="D68" i="2"/>
  <c r="E68" i="2" s="1"/>
  <c r="M68" i="2" s="1"/>
  <c r="D55" i="2"/>
  <c r="E55" i="2" s="1"/>
  <c r="M55" i="2" s="1"/>
  <c r="D63" i="2"/>
  <c r="E63" i="2" s="1"/>
  <c r="M63" i="2" s="1"/>
  <c r="D71" i="2"/>
  <c r="E71" i="2" s="1"/>
  <c r="M71" i="2" s="1"/>
  <c r="D56" i="2"/>
  <c r="E56" i="2" s="1"/>
  <c r="M56" i="2" s="1"/>
  <c r="D72" i="2"/>
  <c r="E72" i="2" s="1"/>
  <c r="M72" i="2" s="1"/>
  <c r="D49" i="2"/>
  <c r="E49" i="2" s="1"/>
  <c r="M49" i="2" s="1"/>
  <c r="D65" i="2"/>
  <c r="E65" i="2" s="1"/>
  <c r="M65" i="2" s="1"/>
  <c r="D58" i="2"/>
  <c r="E58" i="2" s="1"/>
  <c r="M58" i="2" s="1"/>
  <c r="D51" i="2"/>
  <c r="E51" i="2" s="1"/>
  <c r="M51" i="2" s="1"/>
  <c r="D59" i="2"/>
  <c r="E59" i="2" s="1"/>
  <c r="M59" i="2" s="1"/>
  <c r="D67" i="2"/>
  <c r="E67" i="2" s="1"/>
  <c r="M67" i="2" s="1"/>
  <c r="D52" i="2"/>
  <c r="E52" i="2" s="1"/>
  <c r="M52" i="2" s="1"/>
  <c r="D60" i="2"/>
  <c r="E60" i="2" s="1"/>
  <c r="M60" i="2" s="1"/>
  <c r="Y26" i="2"/>
  <c r="F35" i="1" s="1"/>
  <c r="Y28" i="2"/>
  <c r="F37" i="1" s="1"/>
  <c r="E41" i="2"/>
  <c r="I36" i="2"/>
  <c r="W21" i="2"/>
  <c r="D39" i="1" s="1"/>
  <c r="Y23" i="2" l="1"/>
  <c r="G49" i="2"/>
  <c r="H49" i="2" s="1"/>
  <c r="L49" i="2" s="1"/>
  <c r="G62" i="2"/>
  <c r="H62" i="2" s="1"/>
  <c r="L62" i="2" s="1"/>
  <c r="G64" i="2"/>
  <c r="H64" i="2" s="1"/>
  <c r="L64" i="2" s="1"/>
  <c r="G66" i="2"/>
  <c r="H66" i="2" s="1"/>
  <c r="L66" i="2" s="1"/>
  <c r="G52" i="2"/>
  <c r="H52" i="2" s="1"/>
  <c r="L52" i="2" s="1"/>
  <c r="G56" i="2"/>
  <c r="H56" i="2" s="1"/>
  <c r="L56" i="2" s="1"/>
  <c r="G54" i="2"/>
  <c r="H54" i="2" s="1"/>
  <c r="L54" i="2" s="1"/>
  <c r="G51" i="2"/>
  <c r="H51" i="2" s="1"/>
  <c r="L51" i="2" s="1"/>
  <c r="G50" i="2"/>
  <c r="H50" i="2" s="1"/>
  <c r="L50" i="2" s="1"/>
  <c r="G48" i="2"/>
  <c r="H48" i="2" s="1"/>
  <c r="L48" i="2" s="1"/>
  <c r="G68" i="2"/>
  <c r="H68" i="2" s="1"/>
  <c r="L68" i="2" s="1"/>
  <c r="H69" i="2"/>
  <c r="L69" i="2" s="1"/>
  <c r="M69" i="2"/>
  <c r="G60" i="2"/>
  <c r="H60" i="2" s="1"/>
  <c r="L60" i="2" s="1"/>
  <c r="G59" i="2"/>
  <c r="H59" i="2" s="1"/>
  <c r="L59" i="2" s="1"/>
  <c r="G71" i="2"/>
  <c r="H71" i="2" s="1"/>
  <c r="L71" i="2" s="1"/>
  <c r="M53" i="2"/>
  <c r="G61" i="2"/>
  <c r="H61" i="2" s="1"/>
  <c r="L61" i="2" s="1"/>
  <c r="G65" i="2"/>
  <c r="H65" i="2" s="1"/>
  <c r="L65" i="2" s="1"/>
  <c r="G63" i="2"/>
  <c r="H63" i="2" s="1"/>
  <c r="L63" i="2" s="1"/>
  <c r="G58" i="2"/>
  <c r="H58" i="2" s="1"/>
  <c r="L58" i="2" s="1"/>
  <c r="G70" i="2"/>
  <c r="H70" i="2" s="1"/>
  <c r="L70" i="2" s="1"/>
  <c r="G53" i="2"/>
  <c r="H53" i="2" s="1"/>
  <c r="L53" i="2" s="1"/>
  <c r="G57" i="2"/>
  <c r="H57" i="2" s="1"/>
  <c r="L57" i="2" s="1"/>
  <c r="G67" i="2"/>
  <c r="H67" i="2" s="1"/>
  <c r="L67" i="2" s="1"/>
  <c r="G72" i="2"/>
  <c r="H72" i="2" s="1"/>
  <c r="L72" i="2" s="1"/>
  <c r="G55" i="2"/>
  <c r="H55" i="2" s="1"/>
  <c r="L55" i="2" s="1"/>
  <c r="E36" i="2"/>
  <c r="G36" i="2" s="1"/>
  <c r="F27" i="1" s="1"/>
  <c r="G32" i="2"/>
  <c r="W28" i="2" s="1"/>
  <c r="U49" i="2" l="1"/>
  <c r="U50" i="2" s="1"/>
  <c r="U54" i="2" s="1"/>
  <c r="U52" i="2" s="1"/>
  <c r="S59" i="2" s="1"/>
  <c r="I38" i="2"/>
  <c r="F23" i="1"/>
  <c r="E38" i="2"/>
  <c r="M23" i="2" s="1"/>
  <c r="M21" i="2" s="1"/>
  <c r="D27" i="1"/>
  <c r="M29" i="2" l="1"/>
  <c r="M28" i="2" s="1"/>
  <c r="D33" i="1"/>
  <c r="D37" i="1"/>
  <c r="W30" i="2"/>
  <c r="D41" i="1" s="1"/>
  <c r="W26" i="2"/>
  <c r="K48" i="2"/>
  <c r="M30" i="2"/>
  <c r="M26" i="2" s="1"/>
  <c r="D29" i="1"/>
  <c r="D35" i="1" l="1"/>
  <c r="J48" i="2"/>
  <c r="D31" i="1"/>
  <c r="Y30" i="2"/>
  <c r="F41" i="1" s="1"/>
</calcChain>
</file>

<file path=xl/sharedStrings.xml><?xml version="1.0" encoding="utf-8"?>
<sst xmlns="http://schemas.openxmlformats.org/spreadsheetml/2006/main" count="154" uniqueCount="76">
  <si>
    <t>Azimut</t>
  </si>
  <si>
    <t>Deklination</t>
  </si>
  <si>
    <t>j</t>
  </si>
  <si>
    <t>a</t>
  </si>
  <si>
    <t xml:space="preserve">Stundenwinkel </t>
  </si>
  <si>
    <t>Breitengrad</t>
  </si>
  <si>
    <t>Längengrad</t>
  </si>
  <si>
    <t>sin h</t>
  </si>
  <si>
    <t>h</t>
  </si>
  <si>
    <t>°</t>
  </si>
  <si>
    <t>Höhe</t>
  </si>
  <si>
    <t>FORMELN: WIKIPEDIA ("Sonnenstand")</t>
  </si>
  <si>
    <t>Datum:</t>
  </si>
  <si>
    <t>l</t>
  </si>
  <si>
    <t>t</t>
  </si>
  <si>
    <t>d (°)</t>
  </si>
  <si>
    <t>Azimut (°)</t>
  </si>
  <si>
    <t>Höhe (°)</t>
  </si>
  <si>
    <t>Stundenwinkel (°)</t>
  </si>
  <si>
    <t>Rektaszension</t>
  </si>
  <si>
    <t>´</t>
  </si>
  <si>
    <t>min</t>
  </si>
  <si>
    <t>Stern</t>
  </si>
  <si>
    <t>in Abhängigkeit vom Ort (geographische Breite/Länge) und der Zeit (Wahre Sonnenzeit WOZ)</t>
  </si>
  <si>
    <t>Uhrzeit (MEZ)</t>
  </si>
  <si>
    <r>
      <t>MEZ - (15-</t>
    </r>
    <r>
      <rPr>
        <sz val="14"/>
        <color theme="1"/>
        <rFont val="Symbol"/>
        <family val="1"/>
        <charset val="2"/>
      </rPr>
      <t>l</t>
    </r>
    <r>
      <rPr>
        <sz val="14"/>
        <color theme="1"/>
        <rFont val="Calibri"/>
        <family val="2"/>
        <scheme val="minor"/>
      </rPr>
      <t>)/15</t>
    </r>
  </si>
  <si>
    <t>Zunahme Stundenwinkel / Tag</t>
  </si>
  <si>
    <t>360°/Siderisches Jahr</t>
  </si>
  <si>
    <r>
      <t xml:space="preserve">Programm zur Berechnung und grafischen Darstellung der </t>
    </r>
    <r>
      <rPr>
        <b/>
        <sz val="14"/>
        <color theme="1"/>
        <rFont val="Calibri"/>
        <family val="2"/>
        <scheme val="minor"/>
      </rPr>
      <t>Höhe</t>
    </r>
    <r>
      <rPr>
        <sz val="14"/>
        <color theme="1"/>
        <rFont val="Calibri"/>
        <family val="2"/>
        <scheme val="minor"/>
      </rPr>
      <t xml:space="preserve"> (Horizontwinkel) und des </t>
    </r>
    <r>
      <rPr>
        <b/>
        <sz val="14"/>
        <color theme="1"/>
        <rFont val="Calibri"/>
        <family val="2"/>
        <scheme val="minor"/>
      </rPr>
      <t>Azimuts</t>
    </r>
    <r>
      <rPr>
        <sz val="14"/>
        <color theme="1"/>
        <rFont val="Calibri"/>
        <family val="2"/>
        <scheme val="minor"/>
      </rPr>
      <t xml:space="preserve"> (Himmelsrichtung) eines Sterns</t>
    </r>
  </si>
  <si>
    <t>Wahre Ortszeit (WOZ)</t>
  </si>
  <si>
    <t>Tage</t>
  </si>
  <si>
    <t>Wo und wie hoch steht "mein" Stern am Himmel?</t>
  </si>
  <si>
    <t>Berechnungen und Formeln auf Tabelle 2!</t>
  </si>
  <si>
    <t>Stundenwinkel zum Frühlingspunkt</t>
  </si>
  <si>
    <r>
      <t xml:space="preserve">360°/24h = 15 </t>
    </r>
    <r>
      <rPr>
        <sz val="14"/>
        <color theme="1"/>
        <rFont val="Arial"/>
        <family val="2"/>
      </rPr>
      <t>→ Stundenwinkel = Uhrzeit(WOZ)*15</t>
    </r>
  </si>
  <si>
    <r>
      <rPr>
        <sz val="14"/>
        <color theme="1"/>
        <rFont val="Symbol"/>
        <family val="1"/>
        <charset val="2"/>
      </rPr>
      <t xml:space="preserve">a </t>
    </r>
    <r>
      <rPr>
        <sz val="14"/>
        <color theme="1"/>
        <rFont val="Calibri"/>
        <family val="2"/>
        <scheme val="minor"/>
      </rPr>
      <t>= Azimutwinkel von 180° bzw. 360°</t>
    </r>
  </si>
  <si>
    <r>
      <t xml:space="preserve">tan </t>
    </r>
    <r>
      <rPr>
        <sz val="14"/>
        <color theme="1"/>
        <rFont val="Symbol"/>
        <family val="1"/>
        <charset val="2"/>
      </rPr>
      <t>a</t>
    </r>
    <r>
      <rPr>
        <sz val="14"/>
        <color theme="1"/>
        <rFont val="Calibri"/>
        <family val="2"/>
        <scheme val="minor"/>
      </rPr>
      <t xml:space="preserve"> </t>
    </r>
  </si>
  <si>
    <r>
      <t xml:space="preserve">sin </t>
    </r>
    <r>
      <rPr>
        <i/>
        <sz val="14"/>
        <color theme="1"/>
        <rFont val="Calibri"/>
        <family val="2"/>
        <scheme val="minor"/>
      </rPr>
      <t>h</t>
    </r>
  </si>
  <si>
    <t>Tage  seit Frühjahrs-Tag-und-Nachtgleiche am</t>
  </si>
  <si>
    <t>=</t>
  </si>
  <si>
    <t>Das Programm basiert auf Mitteleuropäischer Zeit und dem Zeitunterschied zu dessen Bezugsmeridian (15°Ost)</t>
  </si>
  <si>
    <t>Obere Kulmination</t>
  </si>
  <si>
    <t>Halber Tagbogen</t>
  </si>
  <si>
    <t>° =</t>
  </si>
  <si>
    <t>Aufgang</t>
  </si>
  <si>
    <t>Untergang</t>
  </si>
  <si>
    <t>Azimut rechtslaufend von Norden (0°) über Osten (90°), Süden (180°) und Westen (270°).</t>
  </si>
  <si>
    <t>Wahrer Mittag</t>
  </si>
  <si>
    <t>Sterntag</t>
  </si>
  <si>
    <t>Bürgerlicher Tag</t>
  </si>
  <si>
    <t>Differenz</t>
  </si>
  <si>
    <t>Kulmination</t>
  </si>
  <si>
    <t>Stundenwinkel</t>
  </si>
  <si>
    <t>Kulminationshöhe</t>
  </si>
  <si>
    <t>Aufgang*</t>
  </si>
  <si>
    <t>Untergang*</t>
  </si>
  <si>
    <t>*) Zeiten können um einige Minuten von "offiziellen" Werten abweichen!</t>
  </si>
  <si>
    <t>Stern oder Sternbild</t>
  </si>
  <si>
    <t>Ort</t>
  </si>
  <si>
    <t>Hannover</t>
  </si>
  <si>
    <t>Azimutwinkel</t>
  </si>
  <si>
    <t>Sirius</t>
  </si>
  <si>
    <t>AZ-Winkel</t>
  </si>
  <si>
    <t>Ingo Mennerich, Februar 2018</t>
  </si>
  <si>
    <t>Ingo Mennerich,  02/18</t>
  </si>
  <si>
    <t>Tage seit / bis  Frühlingsbeginn:</t>
  </si>
  <si>
    <t>Eingabe: Deklination, Rektaszension des Sterns, geografische Breite, Länge und Zeit des Beobachtungsortes.</t>
  </si>
  <si>
    <t>LÄNGE</t>
  </si>
  <si>
    <t>BREITE</t>
  </si>
  <si>
    <t>Beobachter</t>
  </si>
  <si>
    <t>Länge</t>
  </si>
  <si>
    <t>Breite</t>
  </si>
  <si>
    <t>((W28*24)-I34)*15+I28</t>
  </si>
  <si>
    <t>STERN im ZENIT:</t>
  </si>
  <si>
    <t>Differenz (Uhrzeit/Kulmination)</t>
  </si>
  <si>
    <t>TESTVERSION 09.02.2018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</si>
</sst>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h:mm;@"/>
    <numFmt numFmtId="166" formatCode="0.00000"/>
    <numFmt numFmtId="167" formatCode="0.000"/>
    <numFmt numFmtId="168" formatCode="h:mm:ss;@"/>
    <numFmt numFmtId="169" formatCode="0.0000"/>
    <numFmt numFmtId="170" formatCode="0.000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26"/>
      <color theme="1"/>
      <name val="Calibri"/>
      <family val="2"/>
      <scheme val="minor"/>
    </font>
    <font>
      <sz val="14"/>
      <color theme="1"/>
      <name val="Symbol"/>
      <family val="1"/>
      <charset val="2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Arial"/>
      <family val="2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4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Symbol"/>
      <family val="1"/>
      <charset val="2"/>
    </font>
    <font>
      <sz val="11"/>
      <color rgb="FF0070C0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99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 applyFill="1" applyProtection="1"/>
    <xf numFmtId="0" fontId="0" fillId="3" borderId="0" xfId="0" applyFill="1" applyProtection="1"/>
    <xf numFmtId="0" fontId="0" fillId="0" borderId="0" xfId="0" applyProtection="1"/>
    <xf numFmtId="0" fontId="3" fillId="0" borderId="0" xfId="0" applyFont="1" applyProtection="1"/>
    <xf numFmtId="0" fontId="2" fillId="3" borderId="0" xfId="0" applyFont="1" applyFill="1" applyProtection="1"/>
    <xf numFmtId="0" fontId="9" fillId="0" borderId="0" xfId="0" applyFont="1" applyProtection="1"/>
    <xf numFmtId="14" fontId="9" fillId="0" borderId="0" xfId="0" applyNumberFormat="1" applyFont="1" applyProtection="1"/>
    <xf numFmtId="0" fontId="2" fillId="0" borderId="0" xfId="0" applyFont="1" applyProtection="1"/>
    <xf numFmtId="0" fontId="0" fillId="0" borderId="0" xfId="0" applyFont="1" applyProtection="1"/>
    <xf numFmtId="14" fontId="0" fillId="0" borderId="0" xfId="0" applyNumberFormat="1" applyProtection="1"/>
    <xf numFmtId="0" fontId="0" fillId="2" borderId="0" xfId="0" applyFill="1" applyProtection="1"/>
    <xf numFmtId="0" fontId="7" fillId="0" borderId="0" xfId="0" applyFont="1" applyProtection="1"/>
    <xf numFmtId="0" fontId="4" fillId="0" borderId="0" xfId="0" applyFont="1" applyProtection="1"/>
    <xf numFmtId="0" fontId="8" fillId="0" borderId="0" xfId="0" applyFont="1" applyFill="1" applyBorder="1" applyProtection="1"/>
    <xf numFmtId="14" fontId="0" fillId="0" borderId="0" xfId="0" applyNumberFormat="1" applyAlignment="1" applyProtection="1">
      <alignment horizontal="right"/>
    </xf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2" fillId="0" borderId="0" xfId="0" applyFont="1" applyAlignment="1" applyProtection="1">
      <alignment horizontal="right"/>
    </xf>
    <xf numFmtId="164" fontId="5" fillId="0" borderId="0" xfId="0" applyNumberFormat="1" applyFont="1" applyProtection="1"/>
    <xf numFmtId="0" fontId="5" fillId="0" borderId="0" xfId="0" applyFont="1" applyProtection="1"/>
    <xf numFmtId="0" fontId="11" fillId="0" borderId="0" xfId="0" applyFont="1" applyAlignment="1">
      <alignment horizontal="right" vertical="center"/>
    </xf>
    <xf numFmtId="164" fontId="0" fillId="0" borderId="0" xfId="0" applyNumberFormat="1"/>
    <xf numFmtId="164" fontId="1" fillId="0" borderId="0" xfId="0" applyNumberFormat="1" applyFont="1"/>
    <xf numFmtId="165" fontId="11" fillId="0" borderId="0" xfId="0" applyNumberFormat="1" applyFont="1" applyAlignment="1">
      <alignment horizontal="right" vertical="center"/>
    </xf>
    <xf numFmtId="1" fontId="11" fillId="0" borderId="0" xfId="0" applyNumberFormat="1" applyFont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164" fontId="12" fillId="0" borderId="0" xfId="0" applyNumberFormat="1" applyFont="1" applyAlignment="1">
      <alignment horizontal="right" vertical="center" wrapText="1"/>
    </xf>
    <xf numFmtId="164" fontId="12" fillId="0" borderId="0" xfId="0" applyNumberFormat="1" applyFont="1"/>
    <xf numFmtId="14" fontId="0" fillId="2" borderId="0" xfId="0" applyNumberFormat="1" applyFill="1" applyAlignment="1" applyProtection="1">
      <alignment horizontal="right"/>
    </xf>
    <xf numFmtId="0" fontId="0" fillId="0" borderId="0" xfId="0" applyBorder="1"/>
    <xf numFmtId="164" fontId="0" fillId="0" borderId="0" xfId="0" applyNumberFormat="1" applyProtection="1"/>
    <xf numFmtId="1" fontId="0" fillId="0" borderId="0" xfId="0" applyNumberFormat="1" applyProtection="1"/>
    <xf numFmtId="14" fontId="0" fillId="0" borderId="0" xfId="0" applyNumberFormat="1" applyFill="1" applyAlignment="1" applyProtection="1">
      <alignment horizontal="right"/>
    </xf>
    <xf numFmtId="0" fontId="0" fillId="0" borderId="0" xfId="0" applyAlignment="1" applyProtection="1">
      <alignment vertical="center"/>
    </xf>
    <xf numFmtId="14" fontId="0" fillId="0" borderId="0" xfId="0" applyNumberFormat="1" applyFill="1" applyAlignment="1" applyProtection="1">
      <alignment horizontal="left"/>
    </xf>
    <xf numFmtId="0" fontId="15" fillId="2" borderId="0" xfId="0" applyFont="1" applyFill="1" applyProtection="1"/>
    <xf numFmtId="0" fontId="15" fillId="0" borderId="0" xfId="0" applyFont="1" applyFill="1" applyProtection="1"/>
    <xf numFmtId="14" fontId="6" fillId="0" borderId="0" xfId="0" applyNumberFormat="1" applyFont="1" applyAlignment="1" applyProtection="1">
      <alignment horizontal="center" vertical="center"/>
    </xf>
    <xf numFmtId="14" fontId="16" fillId="0" borderId="0" xfId="0" applyNumberFormat="1" applyFont="1" applyFill="1" applyProtection="1"/>
    <xf numFmtId="165" fontId="16" fillId="0" borderId="0" xfId="0" applyNumberFormat="1" applyFont="1" applyFill="1" applyProtection="1"/>
    <xf numFmtId="0" fontId="8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2" fontId="6" fillId="0" borderId="0" xfId="0" applyNumberFormat="1" applyFont="1" applyFill="1" applyAlignment="1" applyProtection="1">
      <alignment vertical="center"/>
    </xf>
    <xf numFmtId="2" fontId="14" fillId="0" borderId="0" xfId="0" applyNumberFormat="1" applyFont="1" applyFill="1" applyAlignment="1" applyProtection="1">
      <alignment vertical="center"/>
    </xf>
    <xf numFmtId="164" fontId="6" fillId="0" borderId="0" xfId="0" applyNumberFormat="1" applyFont="1" applyBorder="1" applyAlignment="1" applyProtection="1">
      <alignment vertical="center"/>
    </xf>
    <xf numFmtId="2" fontId="5" fillId="0" borderId="0" xfId="0" applyNumberFormat="1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1" fontId="8" fillId="4" borderId="1" xfId="0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</xf>
    <xf numFmtId="0" fontId="8" fillId="4" borderId="1" xfId="0" applyFont="1" applyFill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1" fontId="8" fillId="0" borderId="1" xfId="0" applyNumberFormat="1" applyFont="1" applyFill="1" applyBorder="1" applyAlignment="1" applyProtection="1">
      <alignment vertical="center"/>
    </xf>
    <xf numFmtId="14" fontId="0" fillId="3" borderId="0" xfId="0" applyNumberFormat="1" applyFill="1" applyAlignment="1" applyProtection="1">
      <alignment horizontal="left"/>
    </xf>
    <xf numFmtId="14" fontId="0" fillId="3" borderId="0" xfId="0" applyNumberFormat="1" applyFill="1" applyAlignment="1" applyProtection="1">
      <alignment horizontal="right"/>
    </xf>
    <xf numFmtId="1" fontId="8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164" fontId="6" fillId="5" borderId="1" xfId="0" applyNumberFormat="1" applyFont="1" applyFill="1" applyBorder="1" applyAlignment="1" applyProtection="1">
      <alignment vertical="center"/>
    </xf>
    <xf numFmtId="164" fontId="6" fillId="5" borderId="1" xfId="0" applyNumberFormat="1" applyFont="1" applyFill="1" applyBorder="1" applyAlignment="1" applyProtection="1">
      <alignment vertical="center" wrapText="1"/>
    </xf>
    <xf numFmtId="14" fontId="8" fillId="4" borderId="1" xfId="0" applyNumberFormat="1" applyFont="1" applyFill="1" applyBorder="1" applyAlignment="1" applyProtection="1">
      <alignment horizontal="right" vertical="center"/>
      <protection locked="0"/>
    </xf>
    <xf numFmtId="167" fontId="0" fillId="0" borderId="0" xfId="0" applyNumberFormat="1" applyProtection="1"/>
    <xf numFmtId="2" fontId="0" fillId="0" borderId="0" xfId="0" applyNumberFormat="1" applyProtection="1"/>
    <xf numFmtId="164" fontId="19" fillId="0" borderId="0" xfId="0" applyNumberFormat="1" applyFont="1" applyProtection="1"/>
    <xf numFmtId="0" fontId="22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14" fontId="23" fillId="0" borderId="0" xfId="0" applyNumberFormat="1" applyFont="1" applyFill="1" applyAlignment="1" applyProtection="1">
      <alignment horizontal="right"/>
    </xf>
    <xf numFmtId="165" fontId="14" fillId="0" borderId="0" xfId="0" applyNumberFormat="1" applyFont="1" applyFill="1" applyProtection="1"/>
    <xf numFmtId="168" fontId="7" fillId="0" borderId="0" xfId="0" applyNumberFormat="1" applyFont="1" applyProtection="1"/>
    <xf numFmtId="14" fontId="8" fillId="0" borderId="0" xfId="0" applyNumberFormat="1" applyFont="1" applyFill="1" applyAlignment="1" applyProtection="1">
      <alignment horizontal="left"/>
    </xf>
    <xf numFmtId="0" fontId="24" fillId="0" borderId="0" xfId="0" applyFont="1" applyFill="1" applyProtection="1"/>
    <xf numFmtId="0" fontId="24" fillId="0" borderId="0" xfId="0" applyFont="1" applyAlignment="1" applyProtection="1">
      <alignment vertical="center"/>
    </xf>
    <xf numFmtId="14" fontId="6" fillId="5" borderId="1" xfId="0" applyNumberFormat="1" applyFont="1" applyFill="1" applyBorder="1" applyAlignment="1" applyProtection="1">
      <alignment horizontal="right" vertical="center"/>
    </xf>
    <xf numFmtId="0" fontId="6" fillId="5" borderId="1" xfId="0" applyFont="1" applyFill="1" applyBorder="1" applyAlignment="1" applyProtection="1">
      <alignment vertical="center"/>
    </xf>
    <xf numFmtId="1" fontId="6" fillId="5" borderId="1" xfId="0" applyNumberFormat="1" applyFont="1" applyFill="1" applyBorder="1" applyAlignment="1" applyProtection="1">
      <alignment vertical="center" wrapText="1"/>
    </xf>
    <xf numFmtId="1" fontId="6" fillId="5" borderId="1" xfId="0" applyNumberFormat="1" applyFont="1" applyFill="1" applyBorder="1" applyProtection="1"/>
    <xf numFmtId="164" fontId="1" fillId="0" borderId="0" xfId="0" applyNumberFormat="1" applyFont="1" applyAlignment="1" applyProtection="1">
      <alignment horizontal="right"/>
    </xf>
    <xf numFmtId="1" fontId="5" fillId="0" borderId="0" xfId="0" applyNumberFormat="1" applyFont="1" applyProtection="1"/>
    <xf numFmtId="1" fontId="1" fillId="0" borderId="0" xfId="0" applyNumberFormat="1" applyFont="1" applyProtection="1"/>
    <xf numFmtId="164" fontId="12" fillId="0" borderId="0" xfId="0" applyNumberFormat="1" applyFont="1" applyAlignment="1" applyProtection="1">
      <alignment horizontal="right" vertical="center" wrapText="1"/>
    </xf>
    <xf numFmtId="164" fontId="12" fillId="0" borderId="0" xfId="0" applyNumberFormat="1" applyFont="1" applyProtection="1"/>
    <xf numFmtId="1" fontId="6" fillId="5" borderId="1" xfId="0" applyNumberFormat="1" applyFont="1" applyFill="1" applyBorder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8" fillId="0" borderId="0" xfId="0" applyFont="1" applyAlignment="1" applyProtection="1">
      <alignment vertical="center"/>
    </xf>
    <xf numFmtId="165" fontId="0" fillId="0" borderId="0" xfId="0" applyNumberFormat="1"/>
    <xf numFmtId="46" fontId="0" fillId="0" borderId="0" xfId="0" applyNumberFormat="1"/>
    <xf numFmtId="20" fontId="0" fillId="0" borderId="0" xfId="0" applyNumberFormat="1"/>
    <xf numFmtId="2" fontId="0" fillId="0" borderId="0" xfId="0" applyNumberFormat="1"/>
    <xf numFmtId="0" fontId="17" fillId="0" borderId="0" xfId="0" applyFont="1" applyProtection="1"/>
    <xf numFmtId="0" fontId="8" fillId="5" borderId="1" xfId="0" applyFont="1" applyFill="1" applyBorder="1" applyAlignment="1" applyProtection="1">
      <alignment vertical="center"/>
    </xf>
    <xf numFmtId="1" fontId="8" fillId="5" borderId="1" xfId="0" applyNumberFormat="1" applyFont="1" applyFill="1" applyBorder="1" applyAlignment="1" applyProtection="1">
      <alignment vertical="center"/>
    </xf>
    <xf numFmtId="14" fontId="8" fillId="5" borderId="1" xfId="0" applyNumberFormat="1" applyFont="1" applyFill="1" applyBorder="1" applyAlignment="1" applyProtection="1">
      <alignment vertical="center"/>
    </xf>
    <xf numFmtId="170" fontId="6" fillId="5" borderId="1" xfId="0" applyNumberFormat="1" applyFont="1" applyFill="1" applyBorder="1" applyAlignment="1" applyProtection="1">
      <alignment vertical="center"/>
    </xf>
    <xf numFmtId="0" fontId="17" fillId="0" borderId="0" xfId="0" applyFont="1" applyFill="1" applyBorder="1" applyProtection="1"/>
    <xf numFmtId="0" fontId="0" fillId="0" borderId="0" xfId="0" applyBorder="1" applyProtection="1"/>
    <xf numFmtId="2" fontId="17" fillId="0" borderId="0" xfId="0" applyNumberFormat="1" applyFont="1" applyFill="1" applyBorder="1" applyProtection="1"/>
    <xf numFmtId="164" fontId="17" fillId="0" borderId="0" xfId="0" applyNumberFormat="1" applyFont="1" applyFill="1" applyBorder="1" applyProtection="1"/>
    <xf numFmtId="2" fontId="12" fillId="0" borderId="0" xfId="0" applyNumberFormat="1" applyFont="1" applyFill="1" applyBorder="1" applyProtection="1"/>
    <xf numFmtId="0" fontId="12" fillId="0" borderId="0" xfId="0" applyFont="1" applyProtection="1"/>
    <xf numFmtId="2" fontId="12" fillId="0" borderId="0" xfId="0" applyNumberFormat="1" applyFont="1" applyProtection="1"/>
    <xf numFmtId="0" fontId="30" fillId="0" borderId="0" xfId="0" applyFont="1" applyFill="1" applyProtection="1"/>
    <xf numFmtId="0" fontId="25" fillId="5" borderId="1" xfId="0" applyFont="1" applyFill="1" applyBorder="1" applyAlignment="1" applyProtection="1">
      <alignment horizontal="center"/>
    </xf>
    <xf numFmtId="0" fontId="0" fillId="0" borderId="1" xfId="0" applyBorder="1" applyAlignment="1" applyProtection="1"/>
    <xf numFmtId="0" fontId="7" fillId="0" borderId="0" xfId="0" applyFont="1" applyFill="1" applyBorder="1" applyProtection="1"/>
    <xf numFmtId="0" fontId="16" fillId="0" borderId="0" xfId="0" applyFont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2" fontId="0" fillId="0" borderId="0" xfId="0" applyNumberFormat="1" applyFill="1" applyProtection="1"/>
    <xf numFmtId="1" fontId="0" fillId="0" borderId="0" xfId="0" applyNumberFormat="1" applyFill="1" applyAlignment="1" applyProtection="1">
      <alignment vertical="center"/>
    </xf>
    <xf numFmtId="1" fontId="0" fillId="0" borderId="0" xfId="0" applyNumberFormat="1" applyFill="1" applyProtection="1"/>
    <xf numFmtId="0" fontId="25" fillId="0" borderId="0" xfId="0" applyFont="1" applyBorder="1" applyAlignment="1" applyProtection="1"/>
    <xf numFmtId="1" fontId="25" fillId="5" borderId="1" xfId="0" applyNumberFormat="1" applyFont="1" applyFill="1" applyBorder="1" applyAlignment="1" applyProtection="1">
      <alignment horizontal="center"/>
    </xf>
    <xf numFmtId="2" fontId="6" fillId="0" borderId="0" xfId="0" applyNumberFormat="1" applyFont="1" applyAlignment="1" applyProtection="1">
      <alignment vertical="center"/>
    </xf>
    <xf numFmtId="1" fontId="16" fillId="0" borderId="0" xfId="0" applyNumberFormat="1" applyFont="1" applyFill="1" applyAlignment="1" applyProtection="1">
      <alignment vertical="center"/>
    </xf>
    <xf numFmtId="0" fontId="7" fillId="0" borderId="0" xfId="0" applyFont="1" applyFill="1" applyProtection="1"/>
    <xf numFmtId="165" fontId="6" fillId="5" borderId="1" xfId="0" applyNumberFormat="1" applyFont="1" applyFill="1" applyBorder="1" applyAlignment="1" applyProtection="1">
      <alignment horizontal="right"/>
    </xf>
    <xf numFmtId="0" fontId="27" fillId="0" borderId="0" xfId="0" applyFont="1" applyFill="1" applyAlignment="1" applyProtection="1">
      <alignment vertical="top"/>
    </xf>
    <xf numFmtId="165" fontId="6" fillId="0" borderId="0" xfId="0" applyNumberFormat="1" applyFont="1" applyFill="1" applyProtection="1"/>
    <xf numFmtId="165" fontId="6" fillId="5" borderId="1" xfId="0" applyNumberFormat="1" applyFont="1" applyFill="1" applyBorder="1" applyProtection="1"/>
    <xf numFmtId="1" fontId="6" fillId="5" borderId="1" xfId="0" applyNumberFormat="1" applyFont="1" applyFill="1" applyBorder="1" applyAlignment="1" applyProtection="1">
      <alignment horizontal="right"/>
    </xf>
    <xf numFmtId="0" fontId="8" fillId="4" borderId="1" xfId="0" applyFont="1" applyFill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protection locked="0"/>
    </xf>
    <xf numFmtId="0" fontId="7" fillId="4" borderId="2" xfId="0" applyFont="1" applyFill="1" applyBorder="1" applyAlignment="1" applyProtection="1">
      <alignment horizontal="right"/>
      <protection locked="0"/>
    </xf>
    <xf numFmtId="0" fontId="7" fillId="0" borderId="3" xfId="0" applyFont="1" applyBorder="1" applyAlignment="1" applyProtection="1">
      <alignment horizontal="right"/>
      <protection locked="0"/>
    </xf>
    <xf numFmtId="0" fontId="7" fillId="0" borderId="4" xfId="0" applyFont="1" applyBorder="1" applyAlignment="1" applyProtection="1">
      <alignment horizontal="right"/>
      <protection locked="0"/>
    </xf>
    <xf numFmtId="164" fontId="6" fillId="5" borderId="1" xfId="0" applyNumberFormat="1" applyFont="1" applyFill="1" applyBorder="1" applyProtection="1"/>
    <xf numFmtId="164" fontId="14" fillId="5" borderId="1" xfId="0" applyNumberFormat="1" applyFont="1" applyFill="1" applyBorder="1" applyProtection="1"/>
    <xf numFmtId="165" fontId="14" fillId="5" borderId="1" xfId="0" applyNumberFormat="1" applyFont="1" applyFill="1" applyBorder="1" applyProtection="1"/>
    <xf numFmtId="0" fontId="26" fillId="0" borderId="0" xfId="0" applyFont="1" applyAlignment="1" applyProtection="1">
      <alignment vertical="center"/>
    </xf>
    <xf numFmtId="0" fontId="9" fillId="0" borderId="0" xfId="0" applyFont="1" applyFill="1" applyProtection="1"/>
    <xf numFmtId="164" fontId="6" fillId="0" borderId="0" xfId="0" applyNumberFormat="1" applyFont="1" applyProtection="1"/>
    <xf numFmtId="164" fontId="6" fillId="5" borderId="1" xfId="0" applyNumberFormat="1" applyFont="1" applyFill="1" applyBorder="1" applyAlignment="1" applyProtection="1">
      <alignment horizontal="right"/>
    </xf>
    <xf numFmtId="20" fontId="8" fillId="0" borderId="0" xfId="0" applyNumberFormat="1" applyFont="1" applyProtection="1"/>
    <xf numFmtId="0" fontId="9" fillId="0" borderId="0" xfId="0" applyFont="1" applyAlignment="1" applyProtection="1">
      <alignment horizontal="right"/>
    </xf>
    <xf numFmtId="1" fontId="14" fillId="5" borderId="1" xfId="0" applyNumberFormat="1" applyFont="1" applyFill="1" applyBorder="1" applyAlignment="1" applyProtection="1">
      <alignment vertical="center"/>
    </xf>
    <xf numFmtId="1" fontId="14" fillId="5" borderId="1" xfId="0" applyNumberFormat="1" applyFont="1" applyFill="1" applyBorder="1" applyProtection="1"/>
    <xf numFmtId="2" fontId="7" fillId="0" borderId="0" xfId="0" applyNumberFormat="1" applyFont="1" applyProtection="1"/>
    <xf numFmtId="0" fontId="23" fillId="0" borderId="0" xfId="0" applyFont="1" applyProtection="1"/>
    <xf numFmtId="169" fontId="6" fillId="0" borderId="0" xfId="0" applyNumberFormat="1" applyFont="1" applyFill="1" applyProtection="1"/>
    <xf numFmtId="2" fontId="8" fillId="0" borderId="0" xfId="0" applyNumberFormat="1" applyFont="1" applyFill="1" applyBorder="1" applyAlignment="1" applyProtection="1">
      <alignment vertical="center"/>
    </xf>
    <xf numFmtId="166" fontId="6" fillId="5" borderId="1" xfId="0" applyNumberFormat="1" applyFont="1" applyFill="1" applyBorder="1" applyAlignment="1" applyProtection="1">
      <alignment vertical="center"/>
    </xf>
    <xf numFmtId="0" fontId="29" fillId="0" borderId="0" xfId="0" applyFont="1" applyFill="1" applyBorder="1" applyProtection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9900"/>
      <color rgb="FFFF0000"/>
      <color rgb="FF66FF33"/>
      <color rgb="FF0D97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690545631678577E-2"/>
          <c:y val="2.8837713467634727E-2"/>
          <c:w val="0.94236269800652361"/>
          <c:h val="0.94804670722977813"/>
        </c:manualLayout>
      </c:layout>
      <c:scatterChart>
        <c:scatterStyle val="lineMarker"/>
        <c:varyColors val="0"/>
        <c:ser>
          <c:idx val="0"/>
          <c:order val="0"/>
          <c:tx>
            <c:strRef>
              <c:f>Tabelle2!$K$47</c:f>
              <c:strCache>
                <c:ptCount val="1"/>
                <c:pt idx="0">
                  <c:v>Höhe (°)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FFC000"/>
              </a:solidFill>
            </c:spPr>
          </c:marker>
          <c:dLbls>
            <c:numFmt formatCode="#,##0" sourceLinked="0"/>
            <c:txPr>
              <a:bodyPr/>
              <a:lstStyle/>
              <a:p>
                <a:pPr>
                  <a:defRPr sz="1100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xVal>
            <c:numRef>
              <c:f>Tabelle2!$J$48:$J$72</c:f>
              <c:numCache>
                <c:formatCode>0.00</c:formatCode>
                <c:ptCount val="25"/>
                <c:pt idx="0" formatCode="0.0">
                  <c:v>89.050454630077255</c:v>
                </c:pt>
              </c:numCache>
            </c:numRef>
          </c:xVal>
          <c:yVal>
            <c:numRef>
              <c:f>Tabelle2!$K$48:$K$72</c:f>
              <c:numCache>
                <c:formatCode>0.00</c:formatCode>
                <c:ptCount val="25"/>
                <c:pt idx="0" formatCode="0.0">
                  <c:v>-21.21439715124697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451072"/>
        <c:axId val="78452608"/>
      </c:scatterChart>
      <c:valAx>
        <c:axId val="78451072"/>
        <c:scaling>
          <c:orientation val="minMax"/>
          <c:max val="360"/>
          <c:min val="0"/>
        </c:scaling>
        <c:delete val="0"/>
        <c:axPos val="b"/>
        <c:majorGridlines/>
        <c:min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de-DE"/>
          </a:p>
        </c:txPr>
        <c:crossAx val="78452608"/>
        <c:crosses val="autoZero"/>
        <c:crossBetween val="midCat"/>
        <c:majorUnit val="15"/>
        <c:minorUnit val="5"/>
      </c:valAx>
      <c:valAx>
        <c:axId val="78452608"/>
        <c:scaling>
          <c:orientation val="minMax"/>
          <c:max val="90"/>
          <c:min val="-90"/>
        </c:scaling>
        <c:delete val="0"/>
        <c:axPos val="l"/>
        <c:majorGridlines/>
        <c:numFmt formatCode="0" sourceLinked="0"/>
        <c:majorTickMark val="out"/>
        <c:minorTickMark val="in"/>
        <c:tickLblPos val="nextTo"/>
        <c:crossAx val="78451072"/>
        <c:crosses val="autoZero"/>
        <c:crossBetween val="midCat"/>
        <c:majorUnit val="10"/>
      </c:valAx>
      <c:spPr>
        <a:solidFill>
          <a:schemeClr val="accent1">
            <a:lumMod val="60000"/>
            <a:lumOff val="40000"/>
            <a:alpha val="59000"/>
          </a:schemeClr>
        </a:solidFill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65506393405281E-2"/>
          <c:y val="3.6080427446569176E-2"/>
          <c:w val="0.95651419354441525"/>
          <c:h val="0.92426771653543305"/>
        </c:manualLayout>
      </c:layout>
      <c:scatterChart>
        <c:scatterStyle val="lineMarker"/>
        <c:varyColors val="0"/>
        <c:ser>
          <c:idx val="0"/>
          <c:order val="0"/>
          <c:tx>
            <c:strRef>
              <c:f>Tabelle2!$M$47</c:f>
              <c:strCache>
                <c:ptCount val="1"/>
                <c:pt idx="0">
                  <c:v>Höhe (°)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C000"/>
              </a:solidFill>
            </c:spPr>
          </c:marker>
          <c:xVal>
            <c:numRef>
              <c:f>Tabelle2!$L$48:$L$72</c:f>
              <c:numCache>
                <c:formatCode>0.0</c:formatCode>
                <c:ptCount val="25"/>
                <c:pt idx="0">
                  <c:v>2.4530940401292063E-2</c:v>
                </c:pt>
                <c:pt idx="1">
                  <c:v>23.879541791312025</c:v>
                </c:pt>
                <c:pt idx="2">
                  <c:v>44.66398433899483</c:v>
                </c:pt>
                <c:pt idx="3">
                  <c:v>61.704278830379216</c:v>
                </c:pt>
                <c:pt idx="4">
                  <c:v>75.903936701331119</c:v>
                </c:pt>
                <c:pt idx="5">
                  <c:v>88.374315230519542</c:v>
                </c:pt>
                <c:pt idx="6">
                  <c:v>100.02319320830965</c:v>
                </c:pt>
                <c:pt idx="7">
                  <c:v>111.5001014854746</c:v>
                </c:pt>
                <c:pt idx="8">
                  <c:v>123.37716542850562</c:v>
                </c:pt>
                <c:pt idx="9">
                  <c:v>136.05918638121079</c:v>
                </c:pt>
                <c:pt idx="10">
                  <c:v>149.79679296665279</c:v>
                </c:pt>
                <c:pt idx="11">
                  <c:v>164.56967792340888</c:v>
                </c:pt>
                <c:pt idx="12">
                  <c:v>180.01555131187598</c:v>
                </c:pt>
                <c:pt idx="13">
                  <c:v>195.43032207659112</c:v>
                </c:pt>
                <c:pt idx="14">
                  <c:v>210.20320703334721</c:v>
                </c:pt>
                <c:pt idx="15">
                  <c:v>223.94081361878921</c:v>
                </c:pt>
                <c:pt idx="16">
                  <c:v>236.62283457149437</c:v>
                </c:pt>
                <c:pt idx="17">
                  <c:v>248.4998985145254</c:v>
                </c:pt>
                <c:pt idx="18">
                  <c:v>259.99973261525048</c:v>
                </c:pt>
                <c:pt idx="19">
                  <c:v>271.62568476948047</c:v>
                </c:pt>
                <c:pt idx="20">
                  <c:v>284.09606329866887</c:v>
                </c:pt>
                <c:pt idx="21">
                  <c:v>298.29572116962078</c:v>
                </c:pt>
                <c:pt idx="22">
                  <c:v>315.33601566100515</c:v>
                </c:pt>
                <c:pt idx="23">
                  <c:v>336.12045820868798</c:v>
                </c:pt>
                <c:pt idx="24">
                  <c:v>359.97546905959871</c:v>
                </c:pt>
              </c:numCache>
            </c:numRef>
          </c:xVal>
          <c:yVal>
            <c:numRef>
              <c:f>Tabelle2!$M$48:$M$72</c:f>
              <c:numCache>
                <c:formatCode>0.0</c:formatCode>
                <c:ptCount val="25"/>
                <c:pt idx="0">
                  <c:v>-53.999998023053998</c:v>
                </c:pt>
                <c:pt idx="1">
                  <c:v>-52.078311229510739</c:v>
                </c:pt>
                <c:pt idx="2">
                  <c:v>-46.863700781798848</c:v>
                </c:pt>
                <c:pt idx="3">
                  <c:v>-39.47038756394695</c:v>
                </c:pt>
                <c:pt idx="4">
                  <c:v>-30.871281485079788</c:v>
                </c:pt>
                <c:pt idx="5">
                  <c:v>-21.738892166954233</c:v>
                </c:pt>
                <c:pt idx="6">
                  <c:v>-12.535839672613747</c:v>
                </c:pt>
                <c:pt idx="7">
                  <c:v>-3.6713345821578875</c:v>
                </c:pt>
                <c:pt idx="8">
                  <c:v>4.5138856396927549</c:v>
                </c:pt>
                <c:pt idx="9">
                  <c:v>11.611172540990877</c:v>
                </c:pt>
                <c:pt idx="10">
                  <c:v>17.176657830349082</c:v>
                </c:pt>
                <c:pt idx="11">
                  <c:v>20.75919431280504</c:v>
                </c:pt>
                <c:pt idx="12">
                  <c:v>21.999998746721353</c:v>
                </c:pt>
                <c:pt idx="13">
                  <c:v>20.75919431280504</c:v>
                </c:pt>
                <c:pt idx="14">
                  <c:v>17.176657830349082</c:v>
                </c:pt>
                <c:pt idx="15">
                  <c:v>11.611172540990877</c:v>
                </c:pt>
                <c:pt idx="16">
                  <c:v>4.5138856396927549</c:v>
                </c:pt>
                <c:pt idx="17">
                  <c:v>-3.6713345821578875</c:v>
                </c:pt>
                <c:pt idx="18">
                  <c:v>-12.55402826130396</c:v>
                </c:pt>
                <c:pt idx="19">
                  <c:v>-21.738892166954233</c:v>
                </c:pt>
                <c:pt idx="20">
                  <c:v>-30.871281485079788</c:v>
                </c:pt>
                <c:pt idx="21">
                  <c:v>-39.47038756394695</c:v>
                </c:pt>
                <c:pt idx="22">
                  <c:v>-46.863700781798848</c:v>
                </c:pt>
                <c:pt idx="23">
                  <c:v>-52.078311229510739</c:v>
                </c:pt>
                <c:pt idx="24">
                  <c:v>-53.999998023053998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480128"/>
        <c:axId val="78482048"/>
      </c:scatterChart>
      <c:valAx>
        <c:axId val="78480128"/>
        <c:scaling>
          <c:orientation val="minMax"/>
          <c:max val="360"/>
        </c:scaling>
        <c:delete val="0"/>
        <c:axPos val="b"/>
        <c:majorGridlines/>
        <c:minorGridlines/>
        <c:numFmt formatCode="0" sourceLinked="0"/>
        <c:majorTickMark val="out"/>
        <c:minorTickMark val="in"/>
        <c:tickLblPos val="nextTo"/>
        <c:txPr>
          <a:bodyPr/>
          <a:lstStyle/>
          <a:p>
            <a:pPr>
              <a:defRPr sz="1400"/>
            </a:pPr>
            <a:endParaRPr lang="de-DE"/>
          </a:p>
        </c:txPr>
        <c:crossAx val="78482048"/>
        <c:crosses val="autoZero"/>
        <c:crossBetween val="midCat"/>
        <c:majorUnit val="15"/>
        <c:minorUnit val="5"/>
      </c:valAx>
      <c:valAx>
        <c:axId val="78482048"/>
        <c:scaling>
          <c:orientation val="minMax"/>
          <c:max val="90"/>
          <c:min val="-90"/>
        </c:scaling>
        <c:delete val="0"/>
        <c:axPos val="l"/>
        <c:majorGridlines/>
        <c:numFmt formatCode="0" sourceLinked="0"/>
        <c:majorTickMark val="out"/>
        <c:minorTickMark val="in"/>
        <c:tickLblPos val="nextTo"/>
        <c:crossAx val="78480128"/>
        <c:crosses val="autoZero"/>
        <c:crossBetween val="midCat"/>
        <c:majorUnit val="10"/>
      </c:valAx>
      <c:spPr>
        <a:solidFill>
          <a:schemeClr val="accent1">
            <a:lumMod val="60000"/>
            <a:lumOff val="40000"/>
            <a:alpha val="59000"/>
          </a:schemeClr>
        </a:solidFill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309228996278753E-2"/>
          <c:y val="2.209456653739178E-2"/>
          <c:w val="0.96669682247165911"/>
          <c:h val="0.9657611156814353"/>
        </c:manualLayout>
      </c:layout>
      <c:scatterChart>
        <c:scatterStyle val="lineMarker"/>
        <c:varyColors val="0"/>
        <c:ser>
          <c:idx val="0"/>
          <c:order val="0"/>
          <c:tx>
            <c:strRef>
              <c:f>Tabelle2!$U$58</c:f>
              <c:strCache>
                <c:ptCount val="1"/>
                <c:pt idx="0">
                  <c:v>Breite</c:v>
                </c:pt>
              </c:strCache>
            </c:strRef>
          </c:tx>
          <c:spPr>
            <a:ln w="28575">
              <a:noFill/>
            </a:ln>
            <a:effectLst/>
          </c:spPr>
          <c:marker>
            <c:symbol val="circle"/>
            <c:size val="8"/>
            <c:spPr>
              <a:solidFill>
                <a:srgbClr val="FFC000"/>
              </a:solidFill>
              <a:effectLst/>
            </c:spPr>
          </c:marker>
          <c:dPt>
            <c:idx val="1"/>
            <c:marker>
              <c:symbol val="x"/>
              <c:size val="8"/>
              <c:spPr>
                <a:solidFill>
                  <a:srgbClr val="FF0000"/>
                </a:solidFill>
                <a:effectLst/>
              </c:spPr>
            </c:marker>
            <c:bubble3D val="0"/>
          </c:dPt>
          <c:dLbls>
            <c:numFmt formatCode="#,##0" sourceLinked="0"/>
            <c:txPr>
              <a:bodyPr/>
              <a:lstStyle/>
              <a:p>
                <a:pPr>
                  <a:defRPr sz="1200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xVal>
            <c:numRef>
              <c:f>Tabelle2!$S$59:$S$60</c:f>
              <c:numCache>
                <c:formatCode>0.00</c:formatCode>
                <c:ptCount val="2"/>
                <c:pt idx="0">
                  <c:v>113.74750000000009</c:v>
                </c:pt>
                <c:pt idx="1">
                  <c:v>9.7333333333333325</c:v>
                </c:pt>
              </c:numCache>
            </c:numRef>
          </c:xVal>
          <c:yVal>
            <c:numRef>
              <c:f>Tabelle2!$U$59:$U$60</c:f>
              <c:numCache>
                <c:formatCode>0.00</c:formatCode>
                <c:ptCount val="2"/>
                <c:pt idx="0">
                  <c:v>-16</c:v>
                </c:pt>
                <c:pt idx="1">
                  <c:v>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977088"/>
        <c:axId val="79982976"/>
      </c:scatterChart>
      <c:valAx>
        <c:axId val="79977088"/>
        <c:scaling>
          <c:orientation val="minMax"/>
          <c:max val="180"/>
          <c:min val="-180"/>
        </c:scaling>
        <c:delete val="0"/>
        <c:axPos val="b"/>
        <c:majorGridlines>
          <c:spPr>
            <a:ln w="19050"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numFmt formatCode="0" sourceLinked="0"/>
        <c:majorTickMark val="cross"/>
        <c:minorTickMark val="none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79982976"/>
        <c:crosses val="autoZero"/>
        <c:crossBetween val="midCat"/>
        <c:majorUnit val="15"/>
        <c:minorUnit val="2"/>
      </c:valAx>
      <c:valAx>
        <c:axId val="79982976"/>
        <c:scaling>
          <c:orientation val="minMax"/>
          <c:max val="90"/>
          <c:min val="-90"/>
        </c:scaling>
        <c:delete val="0"/>
        <c:axPos val="l"/>
        <c:majorGridlines>
          <c:spPr>
            <a:ln w="19050"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0" sourceLinked="0"/>
        <c:majorTickMark val="cross"/>
        <c:minorTickMark val="cross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79977088"/>
        <c:crosses val="autoZero"/>
        <c:crossBetween val="midCat"/>
        <c:majorUnit val="10"/>
        <c:minorUnit val="2"/>
      </c:valAx>
      <c:spPr>
        <a:solidFill>
          <a:schemeClr val="accent1">
            <a:lumMod val="40000"/>
            <a:lumOff val="60000"/>
            <a:alpha val="26000"/>
          </a:schemeClr>
        </a:solidFill>
      </c:spPr>
    </c:plotArea>
    <c:plotVisOnly val="1"/>
    <c:dispBlanksAs val="gap"/>
    <c:showDLblsOverMax val="0"/>
  </c:chart>
  <c:spPr>
    <a:solidFill>
      <a:schemeClr val="bg1">
        <a:alpha val="5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microsoft.com/office/2007/relationships/hdphoto" Target="../media/hdphoto1.wdp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233001</xdr:colOff>
      <xdr:row>0</xdr:row>
      <xdr:rowOff>88900</xdr:rowOff>
    </xdr:from>
    <xdr:to>
      <xdr:col>21</xdr:col>
      <xdr:colOff>698500</xdr:colOff>
      <xdr:row>3</xdr:row>
      <xdr:rowOff>383627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46101" y="88900"/>
          <a:ext cx="2065699" cy="878927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8</xdr:row>
      <xdr:rowOff>0</xdr:rowOff>
    </xdr:from>
    <xdr:to>
      <xdr:col>15</xdr:col>
      <xdr:colOff>673100</xdr:colOff>
      <xdr:row>22</xdr:row>
      <xdr:rowOff>152400</xdr:rowOff>
    </xdr:to>
    <xdr:graphicFrame macro="">
      <xdr:nvGraphicFramePr>
        <xdr:cNvPr id="36" name="Diagramm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317500</xdr:colOff>
      <xdr:row>15</xdr:row>
      <xdr:rowOff>63500</xdr:rowOff>
    </xdr:from>
    <xdr:to>
      <xdr:col>15</xdr:col>
      <xdr:colOff>482600</xdr:colOff>
      <xdr:row>15</xdr:row>
      <xdr:rowOff>88900</xdr:rowOff>
    </xdr:to>
    <xdr:cxnSp macro="">
      <xdr:nvCxnSpPr>
        <xdr:cNvPr id="44" name="Gerade Verbindung 43"/>
        <xdr:cNvCxnSpPr/>
      </xdr:nvCxnSpPr>
      <xdr:spPr>
        <a:xfrm>
          <a:off x="5194300" y="3683000"/>
          <a:ext cx="7531100" cy="2540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342900</xdr:colOff>
      <xdr:row>15</xdr:row>
      <xdr:rowOff>25400</xdr:rowOff>
    </xdr:from>
    <xdr:to>
      <xdr:col>15</xdr:col>
      <xdr:colOff>482599</xdr:colOff>
      <xdr:row>22</xdr:row>
      <xdr:rowOff>63500</xdr:rowOff>
    </xdr:to>
    <xdr:sp macro="" textlink="">
      <xdr:nvSpPr>
        <xdr:cNvPr id="43" name="Rechteck 42"/>
        <xdr:cNvSpPr/>
      </xdr:nvSpPr>
      <xdr:spPr>
        <a:xfrm>
          <a:off x="5219700" y="3644900"/>
          <a:ext cx="7505699" cy="1638300"/>
        </a:xfrm>
        <a:prstGeom prst="rect">
          <a:avLst/>
        </a:prstGeom>
        <a:solidFill>
          <a:srgbClr val="92D050">
            <a:alpha val="34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</xdr:col>
      <xdr:colOff>113056</xdr:colOff>
      <xdr:row>20</xdr:row>
      <xdr:rowOff>118848</xdr:rowOff>
    </xdr:from>
    <xdr:to>
      <xdr:col>11</xdr:col>
      <xdr:colOff>495300</xdr:colOff>
      <xdr:row>22</xdr:row>
      <xdr:rowOff>69157</xdr:rowOff>
    </xdr:to>
    <xdr:sp macro="" textlink="">
      <xdr:nvSpPr>
        <xdr:cNvPr id="38" name="Textfeld 37"/>
        <xdr:cNvSpPr txBox="1"/>
      </xdr:nvSpPr>
      <xdr:spPr>
        <a:xfrm>
          <a:off x="8774456" y="4881348"/>
          <a:ext cx="382244" cy="407509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de-DE" sz="1600"/>
            <a:t>S</a:t>
          </a:r>
        </a:p>
      </xdr:txBody>
    </xdr:sp>
    <xdr:clientData/>
  </xdr:twoCellAnchor>
  <xdr:twoCellAnchor>
    <xdr:from>
      <xdr:col>9</xdr:col>
      <xdr:colOff>317745</xdr:colOff>
      <xdr:row>20</xdr:row>
      <xdr:rowOff>129742</xdr:rowOff>
    </xdr:from>
    <xdr:to>
      <xdr:col>9</xdr:col>
      <xdr:colOff>685800</xdr:colOff>
      <xdr:row>22</xdr:row>
      <xdr:rowOff>80051</xdr:rowOff>
    </xdr:to>
    <xdr:sp macro="" textlink="">
      <xdr:nvSpPr>
        <xdr:cNvPr id="39" name="Textfeld 38"/>
        <xdr:cNvSpPr txBox="1"/>
      </xdr:nvSpPr>
      <xdr:spPr>
        <a:xfrm>
          <a:off x="6896345" y="4892242"/>
          <a:ext cx="368055" cy="407509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de-DE" sz="1600"/>
            <a:t>O</a:t>
          </a:r>
        </a:p>
      </xdr:txBody>
    </xdr:sp>
    <xdr:clientData/>
  </xdr:twoCellAnchor>
  <xdr:twoCellAnchor>
    <xdr:from>
      <xdr:col>13</xdr:col>
      <xdr:colOff>443100</xdr:colOff>
      <xdr:row>20</xdr:row>
      <xdr:rowOff>114300</xdr:rowOff>
    </xdr:from>
    <xdr:to>
      <xdr:col>13</xdr:col>
      <xdr:colOff>863600</xdr:colOff>
      <xdr:row>22</xdr:row>
      <xdr:rowOff>64609</xdr:rowOff>
    </xdr:to>
    <xdr:sp macro="" textlink="">
      <xdr:nvSpPr>
        <xdr:cNvPr id="40" name="Textfeld 39"/>
        <xdr:cNvSpPr txBox="1"/>
      </xdr:nvSpPr>
      <xdr:spPr>
        <a:xfrm>
          <a:off x="10628500" y="4876800"/>
          <a:ext cx="420500" cy="407509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de-DE" sz="1600"/>
            <a:t>W</a:t>
          </a:r>
        </a:p>
      </xdr:txBody>
    </xdr:sp>
    <xdr:clientData/>
  </xdr:twoCellAnchor>
  <xdr:twoCellAnchor>
    <xdr:from>
      <xdr:col>7</xdr:col>
      <xdr:colOff>312442</xdr:colOff>
      <xdr:row>20</xdr:row>
      <xdr:rowOff>126710</xdr:rowOff>
    </xdr:from>
    <xdr:to>
      <xdr:col>7</xdr:col>
      <xdr:colOff>698500</xdr:colOff>
      <xdr:row>22</xdr:row>
      <xdr:rowOff>77019</xdr:rowOff>
    </xdr:to>
    <xdr:sp macro="" textlink="">
      <xdr:nvSpPr>
        <xdr:cNvPr id="41" name="Textfeld 40"/>
        <xdr:cNvSpPr txBox="1"/>
      </xdr:nvSpPr>
      <xdr:spPr>
        <a:xfrm>
          <a:off x="5189242" y="4889210"/>
          <a:ext cx="386058" cy="407509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de-DE" sz="1600"/>
            <a:t>N</a:t>
          </a:r>
        </a:p>
      </xdr:txBody>
    </xdr:sp>
    <xdr:clientData/>
  </xdr:twoCellAnchor>
  <xdr:twoCellAnchor>
    <xdr:from>
      <xdr:col>15</xdr:col>
      <xdr:colOff>54662</xdr:colOff>
      <xdr:row>20</xdr:row>
      <xdr:rowOff>95600</xdr:rowOff>
    </xdr:from>
    <xdr:to>
      <xdr:col>15</xdr:col>
      <xdr:colOff>469899</xdr:colOff>
      <xdr:row>22</xdr:row>
      <xdr:rowOff>45909</xdr:rowOff>
    </xdr:to>
    <xdr:sp macro="" textlink="">
      <xdr:nvSpPr>
        <xdr:cNvPr id="42" name="Textfeld 41"/>
        <xdr:cNvSpPr txBox="1"/>
      </xdr:nvSpPr>
      <xdr:spPr>
        <a:xfrm>
          <a:off x="12297462" y="4858100"/>
          <a:ext cx="415237" cy="407509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de-DE" sz="1600"/>
            <a:t>N</a:t>
          </a:r>
        </a:p>
      </xdr:txBody>
    </xdr:sp>
    <xdr:clientData/>
  </xdr:twoCellAnchor>
  <xdr:twoCellAnchor>
    <xdr:from>
      <xdr:col>7</xdr:col>
      <xdr:colOff>0</xdr:colOff>
      <xdr:row>24</xdr:row>
      <xdr:rowOff>25400</xdr:rowOff>
    </xdr:from>
    <xdr:to>
      <xdr:col>25</xdr:col>
      <xdr:colOff>596900</xdr:colOff>
      <xdr:row>39</xdr:row>
      <xdr:rowOff>152400</xdr:rowOff>
    </xdr:to>
    <xdr:graphicFrame macro="">
      <xdr:nvGraphicFramePr>
        <xdr:cNvPr id="22" name="Diagram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368300</xdr:colOff>
      <xdr:row>31</xdr:row>
      <xdr:rowOff>190500</xdr:rowOff>
    </xdr:from>
    <xdr:to>
      <xdr:col>25</xdr:col>
      <xdr:colOff>228600</xdr:colOff>
      <xdr:row>32</xdr:row>
      <xdr:rowOff>0</xdr:rowOff>
    </xdr:to>
    <xdr:cxnSp macro="">
      <xdr:nvCxnSpPr>
        <xdr:cNvPr id="23" name="Gerade Verbindung 22"/>
        <xdr:cNvCxnSpPr/>
      </xdr:nvCxnSpPr>
      <xdr:spPr>
        <a:xfrm>
          <a:off x="5245100" y="7467600"/>
          <a:ext cx="15697200" cy="38100"/>
        </a:xfrm>
        <a:prstGeom prst="line">
          <a:avLst/>
        </a:prstGeom>
        <a:ln w="762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355600</xdr:colOff>
      <xdr:row>32</xdr:row>
      <xdr:rowOff>12700</xdr:rowOff>
    </xdr:from>
    <xdr:to>
      <xdr:col>25</xdr:col>
      <xdr:colOff>215900</xdr:colOff>
      <xdr:row>38</xdr:row>
      <xdr:rowOff>215900</xdr:rowOff>
    </xdr:to>
    <xdr:sp macro="" textlink="">
      <xdr:nvSpPr>
        <xdr:cNvPr id="24" name="Rechteck 23"/>
        <xdr:cNvSpPr/>
      </xdr:nvSpPr>
      <xdr:spPr>
        <a:xfrm>
          <a:off x="5232400" y="7518400"/>
          <a:ext cx="15697200" cy="1574800"/>
        </a:xfrm>
        <a:prstGeom prst="rect">
          <a:avLst/>
        </a:prstGeom>
        <a:solidFill>
          <a:srgbClr val="92D050">
            <a:alpha val="34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de-DE" sz="1100"/>
        </a:p>
      </xdr:txBody>
    </xdr:sp>
    <xdr:clientData/>
  </xdr:twoCellAnchor>
  <xdr:twoCellAnchor>
    <xdr:from>
      <xdr:col>15</xdr:col>
      <xdr:colOff>689178</xdr:colOff>
      <xdr:row>36</xdr:row>
      <xdr:rowOff>190500</xdr:rowOff>
    </xdr:from>
    <xdr:to>
      <xdr:col>15</xdr:col>
      <xdr:colOff>1041822</xdr:colOff>
      <xdr:row>38</xdr:row>
      <xdr:rowOff>173115</xdr:rowOff>
    </xdr:to>
    <xdr:sp macro="" textlink="">
      <xdr:nvSpPr>
        <xdr:cNvPr id="26" name="Textfeld 25"/>
        <xdr:cNvSpPr txBox="1"/>
      </xdr:nvSpPr>
      <xdr:spPr>
        <a:xfrm>
          <a:off x="12931978" y="8610600"/>
          <a:ext cx="352644" cy="43981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de-DE" sz="2400"/>
            <a:t>S</a:t>
          </a:r>
        </a:p>
      </xdr:txBody>
    </xdr:sp>
    <xdr:clientData/>
  </xdr:twoCellAnchor>
  <xdr:twoCellAnchor>
    <xdr:from>
      <xdr:col>11</xdr:col>
      <xdr:colOff>352220</xdr:colOff>
      <xdr:row>36</xdr:row>
      <xdr:rowOff>222327</xdr:rowOff>
    </xdr:from>
    <xdr:to>
      <xdr:col>11</xdr:col>
      <xdr:colOff>739171</xdr:colOff>
      <xdr:row>38</xdr:row>
      <xdr:rowOff>206209</xdr:rowOff>
    </xdr:to>
    <xdr:sp macro="" textlink="">
      <xdr:nvSpPr>
        <xdr:cNvPr id="27" name="Textfeld 26"/>
        <xdr:cNvSpPr txBox="1"/>
      </xdr:nvSpPr>
      <xdr:spPr>
        <a:xfrm>
          <a:off x="9013620" y="8642427"/>
          <a:ext cx="386951" cy="441082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de-DE" sz="2400"/>
            <a:t>O</a:t>
          </a:r>
        </a:p>
      </xdr:txBody>
    </xdr:sp>
    <xdr:clientData/>
  </xdr:twoCellAnchor>
  <xdr:twoCellAnchor>
    <xdr:from>
      <xdr:col>20</xdr:col>
      <xdr:colOff>160479</xdr:colOff>
      <xdr:row>37</xdr:row>
      <xdr:rowOff>17407</xdr:rowOff>
    </xdr:from>
    <xdr:to>
      <xdr:col>20</xdr:col>
      <xdr:colOff>525010</xdr:colOff>
      <xdr:row>39</xdr:row>
      <xdr:rowOff>1289</xdr:rowOff>
    </xdr:to>
    <xdr:sp macro="" textlink="">
      <xdr:nvSpPr>
        <xdr:cNvPr id="28" name="Textfeld 27"/>
        <xdr:cNvSpPr txBox="1"/>
      </xdr:nvSpPr>
      <xdr:spPr>
        <a:xfrm>
          <a:off x="16873679" y="8666107"/>
          <a:ext cx="364531" cy="441082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de-DE" sz="2400"/>
            <a:t>W</a:t>
          </a:r>
        </a:p>
      </xdr:txBody>
    </xdr:sp>
    <xdr:clientData/>
  </xdr:twoCellAnchor>
  <xdr:twoCellAnchor>
    <xdr:from>
      <xdr:col>7</xdr:col>
      <xdr:colOff>323851</xdr:colOff>
      <xdr:row>37</xdr:row>
      <xdr:rowOff>6427</xdr:rowOff>
    </xdr:from>
    <xdr:to>
      <xdr:col>7</xdr:col>
      <xdr:colOff>631842</xdr:colOff>
      <xdr:row>38</xdr:row>
      <xdr:rowOff>228434</xdr:rowOff>
    </xdr:to>
    <xdr:sp macro="" textlink="">
      <xdr:nvSpPr>
        <xdr:cNvPr id="29" name="Textfeld 28"/>
        <xdr:cNvSpPr txBox="1"/>
      </xdr:nvSpPr>
      <xdr:spPr>
        <a:xfrm>
          <a:off x="4972051" y="8934527"/>
          <a:ext cx="307991" cy="412507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de-DE" sz="2400"/>
            <a:t>N</a:t>
          </a:r>
        </a:p>
      </xdr:txBody>
    </xdr:sp>
    <xdr:clientData/>
  </xdr:twoCellAnchor>
  <xdr:twoCellAnchor>
    <xdr:from>
      <xdr:col>24</xdr:col>
      <xdr:colOff>679413</xdr:colOff>
      <xdr:row>37</xdr:row>
      <xdr:rowOff>55721</xdr:rowOff>
    </xdr:from>
    <xdr:to>
      <xdr:col>25</xdr:col>
      <xdr:colOff>227696</xdr:colOff>
      <xdr:row>39</xdr:row>
      <xdr:rowOff>36428</xdr:rowOff>
    </xdr:to>
    <xdr:sp macro="" textlink="">
      <xdr:nvSpPr>
        <xdr:cNvPr id="30" name="Textfeld 29"/>
        <xdr:cNvSpPr txBox="1"/>
      </xdr:nvSpPr>
      <xdr:spPr>
        <a:xfrm>
          <a:off x="20593013" y="8704421"/>
          <a:ext cx="348383" cy="437907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de-DE" sz="2400"/>
            <a:t>N</a:t>
          </a:r>
        </a:p>
      </xdr:txBody>
    </xdr:sp>
    <xdr:clientData/>
  </xdr:twoCellAnchor>
  <xdr:twoCellAnchor>
    <xdr:from>
      <xdr:col>15</xdr:col>
      <xdr:colOff>1003300</xdr:colOff>
      <xdr:row>8</xdr:row>
      <xdr:rowOff>25400</xdr:rowOff>
    </xdr:from>
    <xdr:to>
      <xdr:col>25</xdr:col>
      <xdr:colOff>254000</xdr:colOff>
      <xdr:row>22</xdr:row>
      <xdr:rowOff>190500</xdr:rowOff>
    </xdr:to>
    <xdr:grpSp>
      <xdr:nvGrpSpPr>
        <xdr:cNvPr id="25" name="Gruppieren 24"/>
        <xdr:cNvGrpSpPr/>
      </xdr:nvGrpSpPr>
      <xdr:grpSpPr>
        <a:xfrm>
          <a:off x="13246100" y="1841500"/>
          <a:ext cx="7721600" cy="3365500"/>
          <a:chOff x="7175500" y="10071100"/>
          <a:chExt cx="14773275" cy="7877176"/>
        </a:xfrm>
      </xdr:grpSpPr>
      <xdr:pic>
        <xdr:nvPicPr>
          <xdr:cNvPr id="31" name="Grafik 30"/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BEBA8EAE-BF5A-486C-A8C5-ECC9F3942E4B}">
                <a14:imgProps xmlns:a14="http://schemas.microsoft.com/office/drawing/2010/main">
                  <a14:imgLayer r:embed="rId5">
                    <a14:imgEffect>
                      <a14:sharpenSoften amount="-47000"/>
                    </a14:imgEffect>
                    <a14:imgEffect>
                      <a14:brightnessContrast bright="18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7391400" y="11125200"/>
            <a:ext cx="14338300" cy="6121400"/>
          </a:xfrm>
          <a:prstGeom prst="rect">
            <a:avLst/>
          </a:prstGeom>
        </xdr:spPr>
      </xdr:pic>
      <xdr:graphicFrame macro="">
        <xdr:nvGraphicFramePr>
          <xdr:cNvPr id="32" name="Diagramm 31"/>
          <xdr:cNvGraphicFramePr/>
        </xdr:nvGraphicFramePr>
        <xdr:xfrm>
          <a:off x="7175500" y="10071100"/>
          <a:ext cx="14773275" cy="78771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  <xdr:twoCellAnchor>
    <xdr:from>
      <xdr:col>15</xdr:col>
      <xdr:colOff>1193800</xdr:colOff>
      <xdr:row>15</xdr:row>
      <xdr:rowOff>114300</xdr:rowOff>
    </xdr:from>
    <xdr:to>
      <xdr:col>25</xdr:col>
      <xdr:colOff>101600</xdr:colOff>
      <xdr:row>15</xdr:row>
      <xdr:rowOff>114300</xdr:rowOff>
    </xdr:to>
    <xdr:cxnSp macro="">
      <xdr:nvCxnSpPr>
        <xdr:cNvPr id="3" name="Gerade Verbindung 2"/>
        <xdr:cNvCxnSpPr/>
      </xdr:nvCxnSpPr>
      <xdr:spPr>
        <a:xfrm>
          <a:off x="13436600" y="3733800"/>
          <a:ext cx="7378700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50800</xdr:colOff>
      <xdr:row>20</xdr:row>
      <xdr:rowOff>88900</xdr:rowOff>
    </xdr:from>
    <xdr:to>
      <xdr:col>17</xdr:col>
      <xdr:colOff>930275</xdr:colOff>
      <xdr:row>21</xdr:row>
      <xdr:rowOff>3175</xdr:rowOff>
    </xdr:to>
    <xdr:pic>
      <xdr:nvPicPr>
        <xdr:cNvPr id="3" name="Grafik 2" descr="h \, = \, \arcsin(\cos(\delta) \cos(\tau) \cos(\varphi) + \sin(\delta) \sin(\varphi))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47650" y="4546600"/>
          <a:ext cx="3794125" cy="200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642891</xdr:colOff>
      <xdr:row>5</xdr:row>
      <xdr:rowOff>12700</xdr:rowOff>
    </xdr:from>
    <xdr:to>
      <xdr:col>19</xdr:col>
      <xdr:colOff>61708</xdr:colOff>
      <xdr:row>13</xdr:row>
      <xdr:rowOff>38100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42691" y="1206500"/>
          <a:ext cx="4194017" cy="1854200"/>
        </a:xfrm>
        <a:prstGeom prst="rect">
          <a:avLst/>
        </a:prstGeom>
      </xdr:spPr>
    </xdr:pic>
    <xdr:clientData/>
  </xdr:twoCellAnchor>
  <xdr:twoCellAnchor>
    <xdr:from>
      <xdr:col>20</xdr:col>
      <xdr:colOff>12699</xdr:colOff>
      <xdr:row>23</xdr:row>
      <xdr:rowOff>101600</xdr:rowOff>
    </xdr:from>
    <xdr:to>
      <xdr:col>21</xdr:col>
      <xdr:colOff>736600</xdr:colOff>
      <xdr:row>24</xdr:row>
      <xdr:rowOff>76444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3199" y="5384800"/>
          <a:ext cx="1498601" cy="2161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165100</xdr:colOff>
      <xdr:row>26</xdr:row>
      <xdr:rowOff>190500</xdr:rowOff>
    </xdr:from>
    <xdr:to>
      <xdr:col>17</xdr:col>
      <xdr:colOff>148627</xdr:colOff>
      <xdr:row>28</xdr:row>
      <xdr:rowOff>205608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2400" y="6235700"/>
          <a:ext cx="2282227" cy="535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25400</xdr:colOff>
      <xdr:row>39</xdr:row>
      <xdr:rowOff>34054</xdr:rowOff>
    </xdr:from>
    <xdr:to>
      <xdr:col>13</xdr:col>
      <xdr:colOff>190500</xdr:colOff>
      <xdr:row>41</xdr:row>
      <xdr:rowOff>38099</xdr:rowOff>
    </xdr:to>
    <xdr:pic>
      <xdr:nvPicPr>
        <xdr:cNvPr id="10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4000" y="9279654"/>
          <a:ext cx="1790700" cy="486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2"/>
  <sheetViews>
    <sheetView showGridLines="0" tabSelected="1" zoomScale="75" zoomScaleNormal="75" workbookViewId="0">
      <selection activeCell="D9" sqref="D9:F9"/>
    </sheetView>
  </sheetViews>
  <sheetFormatPr baseColWidth="10" defaultRowHeight="15" x14ac:dyDescent="0.25"/>
  <cols>
    <col min="1" max="1" width="7.42578125" style="2" customWidth="1"/>
    <col min="2" max="2" width="19" customWidth="1"/>
    <col min="3" max="3" width="10.140625" customWidth="1"/>
    <col min="4" max="4" width="14.85546875" customWidth="1"/>
    <col min="5" max="5" width="4.5703125" customWidth="1"/>
    <col min="6" max="6" width="7.7109375" customWidth="1"/>
    <col min="7" max="7" width="9.28515625" customWidth="1"/>
    <col min="9" max="10" width="14" bestFit="1" customWidth="1"/>
    <col min="11" max="11" width="17.140625" bestFit="1" customWidth="1"/>
    <col min="14" max="14" width="18.85546875" customWidth="1"/>
    <col min="15" max="15" width="12" customWidth="1"/>
    <col min="16" max="16" width="19" customWidth="1"/>
    <col min="17" max="25" width="12" customWidth="1"/>
    <col min="27" max="27" width="4.5703125" customWidth="1"/>
    <col min="32" max="34" width="12" customWidth="1"/>
  </cols>
  <sheetData>
    <row r="1" spans="1:31" s="2" customForma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</row>
    <row r="2" spans="1:31" s="2" customFormat="1" ht="15.75" x14ac:dyDescent="0.25">
      <c r="A2" s="3"/>
      <c r="B2" s="117" t="s">
        <v>75</v>
      </c>
      <c r="C2" s="117"/>
      <c r="D2" s="11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</row>
    <row r="3" spans="1:31" x14ac:dyDescent="0.25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4"/>
    </row>
    <row r="4" spans="1:31" ht="33.75" x14ac:dyDescent="0.5">
      <c r="A4" s="3"/>
      <c r="B4" s="6" t="s">
        <v>31</v>
      </c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8"/>
      <c r="O4" s="5"/>
      <c r="P4" s="45"/>
      <c r="Q4" s="46"/>
      <c r="R4" s="5"/>
      <c r="S4" s="5"/>
      <c r="T4" s="5"/>
      <c r="U4" s="5"/>
      <c r="V4" s="5"/>
      <c r="W4" s="8" t="s">
        <v>63</v>
      </c>
      <c r="X4" s="5"/>
      <c r="Y4" s="5"/>
      <c r="Z4" s="5"/>
      <c r="AA4" s="7"/>
    </row>
    <row r="5" spans="1:31" x14ac:dyDescent="0.25">
      <c r="A5" s="3"/>
      <c r="B5" s="12"/>
      <c r="C5" s="12"/>
      <c r="D5" s="5"/>
      <c r="E5" s="5"/>
      <c r="F5" s="5"/>
      <c r="G5" s="5"/>
      <c r="H5" s="5"/>
      <c r="I5" s="5"/>
      <c r="J5" s="5"/>
      <c r="K5" s="5"/>
      <c r="L5" s="5"/>
      <c r="M5" s="5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1"/>
      <c r="AA5" s="7"/>
      <c r="AB5" s="1"/>
      <c r="AE5" s="1"/>
    </row>
    <row r="6" spans="1:31" s="2" customFormat="1" x14ac:dyDescent="0.25">
      <c r="A6" s="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4"/>
    </row>
    <row r="7" spans="1:31" s="2" customFormat="1" x14ac:dyDescent="0.25">
      <c r="A7" s="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"/>
    </row>
    <row r="8" spans="1:31" s="2" customFormat="1" ht="18" customHeight="1" x14ac:dyDescent="0.25">
      <c r="A8" s="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3"/>
      <c r="Q8" s="43"/>
      <c r="R8" s="43"/>
      <c r="S8" s="43"/>
      <c r="T8" s="43"/>
      <c r="U8" s="43"/>
      <c r="V8" s="43"/>
      <c r="W8" s="43"/>
      <c r="X8" s="43"/>
      <c r="Y8" s="43"/>
      <c r="Z8" s="43"/>
      <c r="AA8" s="4"/>
    </row>
    <row r="9" spans="1:31" s="2" customFormat="1" ht="18" customHeight="1" x14ac:dyDescent="0.25">
      <c r="A9" s="3"/>
      <c r="B9" s="47" t="s">
        <v>57</v>
      </c>
      <c r="C9" s="48"/>
      <c r="D9" s="137" t="s">
        <v>61</v>
      </c>
      <c r="E9" s="138"/>
      <c r="F9" s="138"/>
      <c r="G9" s="48"/>
      <c r="H9" s="48"/>
      <c r="I9" s="48"/>
      <c r="J9" s="48"/>
      <c r="K9" s="57"/>
      <c r="L9" s="48"/>
      <c r="M9" s="48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"/>
    </row>
    <row r="10" spans="1:31" s="2" customFormat="1" ht="18" customHeight="1" x14ac:dyDescent="0.25">
      <c r="A10" s="3"/>
      <c r="B10" s="48"/>
      <c r="C10" s="48"/>
      <c r="D10" s="48"/>
      <c r="E10" s="3"/>
      <c r="F10" s="48"/>
      <c r="G10" s="48"/>
      <c r="H10" s="48"/>
      <c r="I10" s="48"/>
      <c r="J10" s="48"/>
      <c r="K10" s="48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43"/>
      <c r="X10" s="43"/>
      <c r="Y10" s="43"/>
      <c r="Z10" s="43"/>
      <c r="AA10" s="4"/>
    </row>
    <row r="11" spans="1:31" s="2" customFormat="1" ht="18" customHeight="1" x14ac:dyDescent="0.25">
      <c r="A11" s="3"/>
      <c r="B11" s="49" t="s">
        <v>1</v>
      </c>
      <c r="C11" s="50"/>
      <c r="D11" s="58">
        <v>-16</v>
      </c>
      <c r="E11" s="51" t="s">
        <v>9</v>
      </c>
      <c r="F11" s="60">
        <v>0</v>
      </c>
      <c r="G11" s="51" t="s">
        <v>21</v>
      </c>
      <c r="H11" s="3"/>
      <c r="I11" s="53"/>
      <c r="J11" s="52"/>
      <c r="K11" s="57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43"/>
      <c r="X11" s="43"/>
      <c r="Y11" s="43"/>
      <c r="Z11" s="43"/>
      <c r="AA11" s="4"/>
    </row>
    <row r="12" spans="1:31" s="2" customFormat="1" ht="18" customHeight="1" x14ac:dyDescent="0.25">
      <c r="A12" s="3"/>
      <c r="B12" s="48"/>
      <c r="C12" s="48"/>
      <c r="D12" s="48"/>
      <c r="E12" s="48"/>
      <c r="F12" s="48"/>
      <c r="G12" s="48"/>
      <c r="H12" s="3"/>
      <c r="I12" s="54"/>
      <c r="J12" s="66"/>
      <c r="K12" s="5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43"/>
      <c r="X12" s="43"/>
      <c r="Y12" s="43"/>
      <c r="Z12" s="43"/>
      <c r="AA12" s="4"/>
    </row>
    <row r="13" spans="1:31" s="2" customFormat="1" ht="18" customHeight="1" x14ac:dyDescent="0.25">
      <c r="A13" s="3"/>
      <c r="B13" s="47" t="s">
        <v>19</v>
      </c>
      <c r="C13" s="48"/>
      <c r="D13" s="58">
        <v>6</v>
      </c>
      <c r="E13" s="52" t="s">
        <v>8</v>
      </c>
      <c r="F13" s="60">
        <v>46</v>
      </c>
      <c r="G13" s="51" t="s">
        <v>21</v>
      </c>
      <c r="H13" s="3"/>
      <c r="I13" s="53"/>
      <c r="J13" s="52"/>
      <c r="K13" s="5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43"/>
      <c r="X13" s="43"/>
      <c r="Y13" s="43"/>
      <c r="Z13" s="43"/>
      <c r="AA13" s="4"/>
    </row>
    <row r="14" spans="1:31" s="2" customFormat="1" ht="18" customHeight="1" x14ac:dyDescent="0.25">
      <c r="A14" s="3"/>
      <c r="B14" s="48"/>
      <c r="C14" s="48"/>
      <c r="D14" s="56"/>
      <c r="E14" s="48"/>
      <c r="F14" s="48"/>
      <c r="G14" s="48"/>
      <c r="H14" s="3"/>
      <c r="I14" s="54"/>
      <c r="J14" s="66"/>
      <c r="K14" s="5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43"/>
      <c r="X14" s="43"/>
      <c r="Y14" s="43"/>
      <c r="Z14" s="43"/>
      <c r="AA14" s="4"/>
    </row>
    <row r="15" spans="1:31" s="2" customFormat="1" ht="18" customHeight="1" x14ac:dyDescent="0.3">
      <c r="A15" s="3"/>
      <c r="B15" s="120" t="s">
        <v>58</v>
      </c>
      <c r="C15" s="3"/>
      <c r="D15" s="139" t="s">
        <v>59</v>
      </c>
      <c r="E15" s="140"/>
      <c r="F15" s="141"/>
      <c r="G15" s="3"/>
      <c r="H15" s="3"/>
      <c r="I15" s="54"/>
      <c r="J15" s="66"/>
      <c r="K15" s="5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4"/>
    </row>
    <row r="16" spans="1:31" ht="18" customHeight="1" x14ac:dyDescent="0.25">
      <c r="A16" s="3"/>
      <c r="B16" s="5"/>
      <c r="C16" s="5"/>
      <c r="D16" s="5"/>
      <c r="E16" s="5"/>
      <c r="F16" s="5"/>
      <c r="G16" s="5"/>
      <c r="H16" s="5"/>
      <c r="I16" s="53"/>
      <c r="J16" s="121"/>
      <c r="K16" s="40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4"/>
    </row>
    <row r="17" spans="1:28" ht="18" customHeight="1" x14ac:dyDescent="0.25">
      <c r="A17" s="3"/>
      <c r="B17" s="49" t="s">
        <v>5</v>
      </c>
      <c r="C17" s="49"/>
      <c r="D17" s="58">
        <v>52</v>
      </c>
      <c r="E17" s="59" t="s">
        <v>9</v>
      </c>
      <c r="F17" s="60">
        <v>0</v>
      </c>
      <c r="G17" s="51" t="s">
        <v>21</v>
      </c>
      <c r="H17" s="5"/>
      <c r="I17" s="53"/>
      <c r="J17" s="121"/>
      <c r="K17" s="40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4"/>
    </row>
    <row r="18" spans="1:28" ht="18" customHeight="1" x14ac:dyDescent="0.25">
      <c r="A18" s="3"/>
      <c r="B18" s="49"/>
      <c r="C18" s="49"/>
      <c r="D18" s="122"/>
      <c r="E18" s="59"/>
      <c r="F18" s="40"/>
      <c r="G18" s="40"/>
      <c r="H18" s="40"/>
      <c r="I18" s="54"/>
      <c r="J18" s="123"/>
      <c r="K18" s="40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4"/>
    </row>
    <row r="19" spans="1:28" ht="18" customHeight="1" x14ac:dyDescent="0.25">
      <c r="A19" s="3"/>
      <c r="B19" s="49" t="s">
        <v>6</v>
      </c>
      <c r="C19" s="49"/>
      <c r="D19" s="60">
        <v>9</v>
      </c>
      <c r="E19" s="59" t="s">
        <v>9</v>
      </c>
      <c r="F19" s="60">
        <v>44</v>
      </c>
      <c r="G19" s="51" t="s">
        <v>21</v>
      </c>
      <c r="H19" s="40"/>
      <c r="I19" s="54"/>
      <c r="J19" s="123"/>
      <c r="K19" s="40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4"/>
      <c r="AB19" s="5"/>
    </row>
    <row r="20" spans="1:28" ht="18" customHeight="1" x14ac:dyDescent="0.25">
      <c r="A20" s="3"/>
      <c r="B20" s="49"/>
      <c r="C20" s="49"/>
      <c r="D20" s="65"/>
      <c r="E20" s="5"/>
      <c r="F20" s="59"/>
      <c r="G20" s="40"/>
      <c r="H20" s="40"/>
      <c r="I20" s="54"/>
      <c r="J20" s="123"/>
      <c r="K20" s="40"/>
      <c r="L20" s="40"/>
      <c r="M20" s="40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4"/>
      <c r="AB20" s="5"/>
    </row>
    <row r="21" spans="1:28" ht="18" customHeight="1" x14ac:dyDescent="0.25">
      <c r="A21" s="3"/>
      <c r="B21" s="49" t="s">
        <v>12</v>
      </c>
      <c r="C21" s="49"/>
      <c r="D21" s="77">
        <v>43137</v>
      </c>
      <c r="E21" s="5"/>
      <c r="F21" s="59"/>
      <c r="G21" s="40"/>
      <c r="H21" s="40"/>
      <c r="I21" s="5"/>
      <c r="J21" s="5"/>
      <c r="K21" s="5"/>
      <c r="L21" s="40"/>
      <c r="M21" s="40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4"/>
      <c r="AB21" s="5"/>
    </row>
    <row r="22" spans="1:28" ht="18" customHeight="1" x14ac:dyDescent="0.25">
      <c r="A22" s="3"/>
      <c r="B22" s="40"/>
      <c r="C22" s="40"/>
      <c r="D22" s="40"/>
      <c r="E22" s="5"/>
      <c r="F22" s="59"/>
      <c r="G22" s="40"/>
      <c r="H22" s="40"/>
      <c r="I22" s="54"/>
      <c r="J22" s="123"/>
      <c r="K22" s="40"/>
      <c r="L22" s="40"/>
      <c r="M22" s="40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4"/>
      <c r="AB22" s="5"/>
    </row>
    <row r="23" spans="1:28" ht="18" customHeight="1" x14ac:dyDescent="0.25">
      <c r="A23" s="3"/>
      <c r="B23" s="40" t="s">
        <v>65</v>
      </c>
      <c r="C23" s="5"/>
      <c r="D23" s="89">
        <f>Tabelle2!E32</f>
        <v>43180</v>
      </c>
      <c r="E23" s="5"/>
      <c r="F23" s="90">
        <f>Tabelle2!G32</f>
        <v>-43</v>
      </c>
      <c r="G23" s="121" t="s">
        <v>30</v>
      </c>
      <c r="H23" s="5"/>
      <c r="I23" s="53"/>
      <c r="J23" s="121"/>
      <c r="K23" s="40"/>
      <c r="L23" s="40"/>
      <c r="M23" s="5"/>
      <c r="N23" s="124"/>
      <c r="O23" s="125"/>
      <c r="P23" s="3"/>
      <c r="Q23" s="126"/>
      <c r="R23" s="5"/>
      <c r="S23" s="5"/>
      <c r="T23" s="5"/>
      <c r="U23" s="5"/>
      <c r="V23" s="5"/>
      <c r="W23" s="5"/>
      <c r="X23" s="5"/>
      <c r="Y23" s="5"/>
      <c r="Z23" s="5"/>
      <c r="AA23" s="4"/>
      <c r="AB23" s="5"/>
    </row>
    <row r="24" spans="1:28" ht="18" customHeight="1" x14ac:dyDescent="0.35">
      <c r="A24" s="3"/>
      <c r="B24" s="49"/>
      <c r="C24" s="49"/>
      <c r="D24" s="65"/>
      <c r="E24" s="5"/>
      <c r="F24" s="59"/>
      <c r="G24" s="40"/>
      <c r="H24" s="51"/>
      <c r="I24" s="53"/>
      <c r="J24" s="123"/>
      <c r="K24" s="118" t="str">
        <f>D15</f>
        <v>Hannover</v>
      </c>
      <c r="L24" s="119"/>
      <c r="M24" s="119"/>
      <c r="N24" s="5"/>
      <c r="O24" s="125"/>
      <c r="P24" s="3"/>
      <c r="Q24" s="5"/>
      <c r="R24" s="5"/>
      <c r="S24" s="127"/>
      <c r="T24" s="128" t="str">
        <f>D9</f>
        <v>Sirius</v>
      </c>
      <c r="U24" s="119"/>
      <c r="V24" s="119"/>
      <c r="W24" s="5"/>
      <c r="X24" s="5"/>
      <c r="Y24" s="5"/>
      <c r="Z24" s="5"/>
      <c r="AA24" s="4"/>
      <c r="AB24" s="5"/>
    </row>
    <row r="25" spans="1:28" ht="18" customHeight="1" x14ac:dyDescent="0.25">
      <c r="A25" s="3"/>
      <c r="B25" s="49" t="s">
        <v>24</v>
      </c>
      <c r="C25" s="49"/>
      <c r="D25" s="58">
        <v>15</v>
      </c>
      <c r="E25" s="59" t="s">
        <v>8</v>
      </c>
      <c r="F25" s="60">
        <v>0</v>
      </c>
      <c r="G25" s="51" t="s">
        <v>21</v>
      </c>
      <c r="H25" s="51"/>
      <c r="I25" s="129"/>
      <c r="J25" s="121"/>
      <c r="K25" s="5"/>
      <c r="L25" s="40"/>
      <c r="M25" s="40"/>
      <c r="N25" s="124"/>
      <c r="O25" s="3"/>
      <c r="P25" s="3"/>
      <c r="Q25" s="3"/>
      <c r="R25" s="5"/>
      <c r="S25" s="5"/>
      <c r="T25" s="5"/>
      <c r="U25" s="5"/>
      <c r="V25" s="5"/>
      <c r="W25" s="5"/>
      <c r="X25" s="5"/>
      <c r="Y25" s="5"/>
      <c r="Z25" s="5"/>
      <c r="AA25" s="4"/>
      <c r="AB25" s="5"/>
    </row>
    <row r="26" spans="1:28" ht="18" customHeight="1" x14ac:dyDescent="0.25">
      <c r="A26" s="3"/>
      <c r="B26" s="49"/>
      <c r="C26" s="49"/>
      <c r="D26" s="40"/>
      <c r="E26" s="71"/>
      <c r="F26" s="51"/>
      <c r="G26" s="65"/>
      <c r="H26" s="40"/>
      <c r="I26" s="40"/>
      <c r="J26" s="40"/>
      <c r="K26" s="40"/>
      <c r="L26" s="40"/>
      <c r="M26" s="40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4"/>
      <c r="AB26" s="5"/>
    </row>
    <row r="27" spans="1:28" ht="18" customHeight="1" x14ac:dyDescent="0.25">
      <c r="A27" s="3"/>
      <c r="B27" s="49" t="s">
        <v>29</v>
      </c>
      <c r="C27" s="49"/>
      <c r="D27" s="98">
        <f>Tabelle2!E36</f>
        <v>14</v>
      </c>
      <c r="E27" s="130" t="s">
        <v>8</v>
      </c>
      <c r="F27" s="98">
        <f>Tabelle2!G36</f>
        <v>38.933333333333344</v>
      </c>
      <c r="G27" s="59" t="s">
        <v>21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4"/>
    </row>
    <row r="28" spans="1:28" s="2" customFormat="1" ht="18" customHeight="1" x14ac:dyDescent="0.25">
      <c r="A28" s="3"/>
      <c r="B28" s="40"/>
      <c r="C28" s="40"/>
      <c r="D28" s="40"/>
      <c r="E28" s="40"/>
      <c r="F28" s="40"/>
      <c r="G28" s="40"/>
      <c r="H28" s="43"/>
      <c r="I28" s="43"/>
      <c r="J28" s="43"/>
      <c r="K28" s="43"/>
      <c r="L28" s="4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4"/>
    </row>
    <row r="29" spans="1:28" s="2" customFormat="1" ht="18" customHeight="1" x14ac:dyDescent="0.25">
      <c r="A29" s="3"/>
      <c r="B29" s="49" t="s">
        <v>10</v>
      </c>
      <c r="C29" s="3"/>
      <c r="D29" s="98">
        <f>Tabelle2!M21</f>
        <v>-21.21439715124697</v>
      </c>
      <c r="E29" s="63" t="s">
        <v>9</v>
      </c>
      <c r="F29" s="40"/>
      <c r="G29" s="40"/>
      <c r="H29" s="40"/>
      <c r="I29" s="40"/>
      <c r="J29" s="40"/>
      <c r="K29" s="40"/>
      <c r="L29" s="40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4"/>
    </row>
    <row r="30" spans="1:28" s="2" customFormat="1" ht="18" customHeight="1" x14ac:dyDescent="0.25">
      <c r="A30" s="3"/>
      <c r="B30" s="57"/>
      <c r="C30" s="57"/>
      <c r="D30" s="57"/>
      <c r="E30" s="40"/>
      <c r="F30" s="40"/>
      <c r="G30" s="40"/>
      <c r="H30" s="40"/>
      <c r="I30" s="40"/>
      <c r="J30" s="40"/>
      <c r="K30" s="40"/>
      <c r="L30" s="40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4"/>
    </row>
    <row r="31" spans="1:28" s="2" customFormat="1" ht="18" customHeight="1" x14ac:dyDescent="0.25">
      <c r="A31" s="3"/>
      <c r="B31" s="49" t="s">
        <v>0</v>
      </c>
      <c r="C31" s="3"/>
      <c r="D31" s="91">
        <f>Tabelle2!M26</f>
        <v>89.050454630077255</v>
      </c>
      <c r="E31" s="63" t="s">
        <v>9</v>
      </c>
      <c r="F31" s="40"/>
      <c r="G31" s="64"/>
      <c r="H31" s="40"/>
      <c r="I31" s="40"/>
      <c r="J31" s="40"/>
      <c r="K31" s="40"/>
      <c r="L31" s="40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4"/>
    </row>
    <row r="32" spans="1:28" s="2" customFormat="1" ht="18" customHeight="1" x14ac:dyDescent="0.25">
      <c r="A32" s="3"/>
      <c r="B32" s="3"/>
      <c r="C32" s="3"/>
      <c r="D32" s="3"/>
      <c r="E32" s="3"/>
      <c r="F32" s="3"/>
      <c r="G32" s="3"/>
      <c r="H32" s="40"/>
      <c r="I32" s="40"/>
      <c r="J32" s="40"/>
      <c r="K32" s="40"/>
      <c r="L32" s="40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4"/>
    </row>
    <row r="33" spans="1:28" s="2" customFormat="1" ht="18" customHeight="1" x14ac:dyDescent="0.3">
      <c r="A33" s="3"/>
      <c r="B33" s="86" t="s">
        <v>52</v>
      </c>
      <c r="C33" s="83"/>
      <c r="D33" s="92">
        <f>Tabelle2!E38</f>
        <v>-104.14785883043871</v>
      </c>
      <c r="E33" s="63" t="s">
        <v>9</v>
      </c>
      <c r="F33" s="3"/>
      <c r="G33" s="3"/>
      <c r="H33" s="40"/>
      <c r="I33" s="40"/>
      <c r="J33" s="40"/>
      <c r="K33" s="40"/>
      <c r="L33" s="40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4"/>
    </row>
    <row r="34" spans="1:28" s="2" customFormat="1" ht="18" customHeight="1" x14ac:dyDescent="0.25">
      <c r="A34" s="3"/>
      <c r="B34" s="3"/>
      <c r="C34" s="3"/>
      <c r="D34" s="3"/>
      <c r="E34" s="3"/>
      <c r="F34" s="3"/>
      <c r="G34" s="3"/>
      <c r="H34" s="40"/>
      <c r="I34" s="40"/>
      <c r="J34" s="40"/>
      <c r="K34" s="40"/>
      <c r="L34" s="40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4"/>
    </row>
    <row r="35" spans="1:28" s="2" customFormat="1" ht="18" customHeight="1" x14ac:dyDescent="0.3">
      <c r="A35" s="3"/>
      <c r="B35" s="131" t="s">
        <v>54</v>
      </c>
      <c r="C35" s="3"/>
      <c r="D35" s="132">
        <f>IFERROR(Tabelle2!W26,"XXX")</f>
        <v>0.72373876060478826</v>
      </c>
      <c r="E35" s="3" t="s">
        <v>8</v>
      </c>
      <c r="F35" s="92">
        <f>IFERROR(Tabelle2!Y26,"XXX")</f>
        <v>116.59680844608478</v>
      </c>
      <c r="G35" s="133" t="s">
        <v>9</v>
      </c>
      <c r="H35" s="40"/>
      <c r="I35" s="40"/>
      <c r="J35" s="40"/>
      <c r="K35" s="40"/>
      <c r="L35" s="40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4"/>
    </row>
    <row r="36" spans="1:28" s="2" customFormat="1" ht="18" customHeight="1" x14ac:dyDescent="0.3">
      <c r="A36" s="3"/>
      <c r="B36" s="3"/>
      <c r="C36" s="3"/>
      <c r="D36" s="134"/>
      <c r="E36" s="3"/>
      <c r="F36" s="3"/>
      <c r="G36" s="3"/>
      <c r="H36" s="40"/>
      <c r="I36" s="40"/>
      <c r="J36" s="40"/>
      <c r="K36" s="40"/>
      <c r="L36" s="40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4"/>
    </row>
    <row r="37" spans="1:28" s="2" customFormat="1" ht="18" customHeight="1" x14ac:dyDescent="0.3">
      <c r="A37" s="3"/>
      <c r="B37" s="131" t="s">
        <v>51</v>
      </c>
      <c r="C37" s="40"/>
      <c r="D37" s="135">
        <f>Tabelle2!W28</f>
        <v>0.91392824074074097</v>
      </c>
      <c r="E37" s="40" t="s">
        <v>8</v>
      </c>
      <c r="F37" s="136">
        <f>Tabelle2!Y28</f>
        <v>180</v>
      </c>
      <c r="G37" s="133" t="s">
        <v>9</v>
      </c>
      <c r="H37" s="5"/>
      <c r="I37" s="5"/>
      <c r="J37" s="5"/>
      <c r="K37" s="5"/>
      <c r="L37" s="5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4"/>
    </row>
    <row r="38" spans="1:28" s="2" customFormat="1" ht="18" customHeight="1" x14ac:dyDescent="0.3">
      <c r="A38" s="3"/>
      <c r="B38" s="3"/>
      <c r="C38" s="3"/>
      <c r="D38" s="134"/>
      <c r="E38" s="40"/>
      <c r="F38" s="40"/>
      <c r="G38" s="40"/>
      <c r="H38" s="5"/>
      <c r="I38" s="5"/>
      <c r="J38" s="5"/>
      <c r="K38" s="5"/>
      <c r="L38" s="5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4"/>
    </row>
    <row r="39" spans="1:28" s="2" customFormat="1" ht="18" customHeight="1" x14ac:dyDescent="0.3">
      <c r="A39" s="3"/>
      <c r="B39" s="131" t="s">
        <v>53</v>
      </c>
      <c r="C39" s="3"/>
      <c r="D39" s="92">
        <f>Tabelle2!W21</f>
        <v>22</v>
      </c>
      <c r="E39" s="63" t="s">
        <v>9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4"/>
    </row>
    <row r="40" spans="1:28" s="2" customFormat="1" ht="18" customHeight="1" x14ac:dyDescent="0.25">
      <c r="A40" s="3"/>
      <c r="B40" s="40"/>
      <c r="C40" s="40"/>
      <c r="D40" s="5"/>
      <c r="E40" s="5"/>
      <c r="F40" s="5"/>
      <c r="G40" s="5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4"/>
    </row>
    <row r="41" spans="1:28" s="2" customFormat="1" ht="18" customHeight="1" x14ac:dyDescent="0.3">
      <c r="A41" s="3"/>
      <c r="B41" s="49" t="s">
        <v>55</v>
      </c>
      <c r="C41" s="3"/>
      <c r="D41" s="132">
        <f>IFERROR(Tabelle2!W30,"XXX")</f>
        <v>1.1041177208766937</v>
      </c>
      <c r="E41" s="3"/>
      <c r="F41" s="92">
        <f>IFERROR(Tabelle2!Y30,"XXX")</f>
        <v>243.40319155391524</v>
      </c>
      <c r="G41" s="133" t="s">
        <v>9</v>
      </c>
      <c r="H41" s="87" t="s">
        <v>56</v>
      </c>
      <c r="I41" s="3"/>
      <c r="J41" s="3"/>
      <c r="K41" s="3"/>
      <c r="L41" s="3"/>
      <c r="M41" s="3"/>
      <c r="N41" s="3"/>
      <c r="O41" s="88" t="s">
        <v>32</v>
      </c>
      <c r="P41" s="40"/>
      <c r="Q41" s="40"/>
      <c r="R41" s="3"/>
      <c r="S41" s="3"/>
      <c r="T41" s="3"/>
      <c r="U41" s="3"/>
      <c r="V41" s="3"/>
      <c r="W41" s="3"/>
      <c r="X41" s="3"/>
      <c r="Y41" s="3"/>
      <c r="Z41" s="3"/>
      <c r="AA41" s="4"/>
    </row>
    <row r="42" spans="1:28" s="2" customFormat="1" x14ac:dyDescent="0.25">
      <c r="A42" s="3"/>
      <c r="B42" s="39"/>
      <c r="C42" s="39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4"/>
    </row>
    <row r="43" spans="1:28" s="2" customFormat="1" ht="21" customHeight="1" x14ac:dyDescent="0.25">
      <c r="A43" s="4"/>
      <c r="B43" s="69"/>
      <c r="C43" s="70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8" s="2" customFormat="1" ht="21.75" customHeight="1" x14ac:dyDescent="0.25">
      <c r="AA44" s="3"/>
    </row>
    <row r="45" spans="1:28" s="2" customFormat="1" x14ac:dyDescent="0.25">
      <c r="B45" s="41"/>
      <c r="C45" s="39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8" s="2" customFormat="1" x14ac:dyDescent="0.25">
      <c r="A46" s="3"/>
      <c r="B46" s="17"/>
      <c r="C46" s="17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3"/>
    </row>
    <row r="47" spans="1:28" x14ac:dyDescent="0.25">
      <c r="A47" s="3"/>
      <c r="B47" s="17"/>
      <c r="C47" s="17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3"/>
      <c r="AB47" s="2"/>
    </row>
    <row r="48" spans="1:28" x14ac:dyDescent="0.25">
      <c r="A48" s="3"/>
      <c r="B48" s="17"/>
      <c r="C48" s="17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3"/>
      <c r="AB48" s="2"/>
    </row>
    <row r="49" spans="1:28" x14ac:dyDescent="0.25">
      <c r="A49" s="3"/>
      <c r="B49" s="17"/>
      <c r="C49" s="17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3"/>
      <c r="AB49" s="2"/>
    </row>
    <row r="50" spans="1:28" x14ac:dyDescent="0.25">
      <c r="A50" s="3"/>
      <c r="B50" s="17"/>
      <c r="C50" s="17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3"/>
      <c r="AB50" s="2"/>
    </row>
    <row r="51" spans="1:28" x14ac:dyDescent="0.25">
      <c r="A51" s="3"/>
      <c r="B51" s="17"/>
      <c r="C51" s="17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3"/>
      <c r="AB51" s="2"/>
    </row>
    <row r="52" spans="1:28" x14ac:dyDescent="0.25">
      <c r="A52" s="3"/>
      <c r="B52" s="17"/>
      <c r="C52" s="17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3"/>
      <c r="AB52" s="2"/>
    </row>
    <row r="53" spans="1:28" x14ac:dyDescent="0.25">
      <c r="A53" s="3"/>
      <c r="B53" s="17"/>
      <c r="C53" s="17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3"/>
      <c r="AB53" s="2"/>
    </row>
    <row r="54" spans="1:28" x14ac:dyDescent="0.25">
      <c r="A54" s="3"/>
      <c r="B54" s="17"/>
      <c r="C54" s="17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3"/>
      <c r="AB54" s="2"/>
    </row>
    <row r="55" spans="1:28" x14ac:dyDescent="0.25">
      <c r="A55" s="3"/>
      <c r="B55" s="17"/>
      <c r="C55" s="17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3"/>
      <c r="AB55" s="2"/>
    </row>
    <row r="56" spans="1:28" x14ac:dyDescent="0.25">
      <c r="A56" s="3"/>
      <c r="B56" s="17"/>
      <c r="C56" s="17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3"/>
      <c r="AB56" s="2"/>
    </row>
    <row r="57" spans="1:28" x14ac:dyDescent="0.25">
      <c r="A57" s="3"/>
      <c r="B57" s="17"/>
      <c r="C57" s="17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3"/>
      <c r="AB57" s="2"/>
    </row>
    <row r="58" spans="1:28" x14ac:dyDescent="0.25">
      <c r="A58" s="3"/>
      <c r="B58" s="17"/>
      <c r="C58" s="17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3"/>
      <c r="AB58" s="2"/>
    </row>
    <row r="59" spans="1:28" x14ac:dyDescent="0.25">
      <c r="A59" s="3"/>
      <c r="B59" s="17"/>
      <c r="C59" s="17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3"/>
      <c r="AB59" s="2"/>
    </row>
    <row r="60" spans="1:28" x14ac:dyDescent="0.25">
      <c r="A60" s="3"/>
      <c r="B60" s="17"/>
      <c r="C60" s="17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3"/>
      <c r="AB60" s="2"/>
    </row>
    <row r="61" spans="1:28" x14ac:dyDescent="0.25">
      <c r="A61" s="3"/>
      <c r="B61" s="17"/>
      <c r="C61" s="17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3"/>
      <c r="AB61" s="2"/>
    </row>
    <row r="62" spans="1:28" x14ac:dyDescent="0.25">
      <c r="A62" s="3"/>
      <c r="B62" s="17"/>
      <c r="C62" s="17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3"/>
      <c r="AB62" s="2"/>
    </row>
    <row r="63" spans="1:28" x14ac:dyDescent="0.25">
      <c r="A63" s="3"/>
      <c r="B63" s="17"/>
      <c r="C63" s="17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3"/>
      <c r="AB63" s="2"/>
    </row>
    <row r="64" spans="1:28" x14ac:dyDescent="0.25">
      <c r="A64" s="3"/>
      <c r="B64" s="17"/>
      <c r="C64" s="17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3"/>
      <c r="AB64" s="2"/>
    </row>
    <row r="65" spans="1:28" x14ac:dyDescent="0.25">
      <c r="A65" s="3"/>
      <c r="B65" s="17"/>
      <c r="C65" s="17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3"/>
      <c r="AB65" s="2"/>
    </row>
    <row r="66" spans="1:28" x14ac:dyDescent="0.25">
      <c r="A66" s="3"/>
      <c r="B66" s="17"/>
      <c r="C66" s="17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3"/>
      <c r="AB66" s="2"/>
    </row>
    <row r="67" spans="1:28" x14ac:dyDescent="0.25">
      <c r="A67" s="3"/>
      <c r="B67" s="17"/>
      <c r="C67" s="17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3"/>
      <c r="AB67" s="2"/>
    </row>
    <row r="68" spans="1:28" x14ac:dyDescent="0.25">
      <c r="A68" s="3"/>
      <c r="B68" s="17"/>
      <c r="C68" s="17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3"/>
      <c r="AB68" s="2"/>
    </row>
    <row r="69" spans="1:28" x14ac:dyDescent="0.25">
      <c r="A69" s="3"/>
      <c r="B69" s="17"/>
      <c r="C69" s="17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3"/>
      <c r="AB69" s="2"/>
    </row>
    <row r="70" spans="1:28" x14ac:dyDescent="0.25">
      <c r="A70" s="3"/>
      <c r="B70" s="17"/>
      <c r="C70" s="17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3"/>
      <c r="AB70" s="2"/>
    </row>
    <row r="71" spans="1:28" x14ac:dyDescent="0.25">
      <c r="A71" s="3"/>
      <c r="B71" s="17"/>
      <c r="C71" s="17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3"/>
      <c r="AB71" s="2"/>
    </row>
    <row r="72" spans="1:28" x14ac:dyDescent="0.25">
      <c r="A72" s="3"/>
      <c r="B72" s="17"/>
      <c r="C72" s="17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3"/>
      <c r="AB72" s="2"/>
    </row>
    <row r="73" spans="1:28" x14ac:dyDescent="0.25">
      <c r="A73" s="3"/>
      <c r="B73" s="17"/>
      <c r="C73" s="17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3"/>
      <c r="AB73" s="2"/>
    </row>
    <row r="74" spans="1:28" x14ac:dyDescent="0.25">
      <c r="A74" s="3"/>
      <c r="B74" s="17"/>
      <c r="C74" s="17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3"/>
      <c r="AB74" s="2"/>
    </row>
    <row r="75" spans="1:28" x14ac:dyDescent="0.25">
      <c r="A75" s="3"/>
      <c r="B75" s="17"/>
      <c r="C75" s="17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3"/>
      <c r="AB75" s="2"/>
    </row>
    <row r="76" spans="1:28" x14ac:dyDescent="0.25">
      <c r="A76" s="3"/>
      <c r="B76" s="17"/>
      <c r="C76" s="17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3"/>
      <c r="AB76" s="2"/>
    </row>
    <row r="77" spans="1:28" x14ac:dyDescent="0.25">
      <c r="A77" s="3"/>
      <c r="B77" s="17"/>
      <c r="C77" s="17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3"/>
      <c r="AB77" s="2"/>
    </row>
    <row r="78" spans="1:28" x14ac:dyDescent="0.25">
      <c r="A78" s="3"/>
      <c r="B78" s="17"/>
      <c r="C78" s="17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3"/>
      <c r="AB78" s="2"/>
    </row>
    <row r="79" spans="1:28" x14ac:dyDescent="0.25">
      <c r="A79" s="3"/>
      <c r="B79" s="17"/>
      <c r="C79" s="17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3"/>
      <c r="AB79" s="2"/>
    </row>
    <row r="80" spans="1:28" x14ac:dyDescent="0.25">
      <c r="A80" s="3"/>
      <c r="B80" s="17"/>
      <c r="C80" s="17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3"/>
      <c r="AB80" s="2"/>
    </row>
    <row r="81" spans="1:40" x14ac:dyDescent="0.25">
      <c r="A81" s="3"/>
      <c r="B81" s="17"/>
      <c r="C81" s="17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3"/>
      <c r="AB81" s="2"/>
    </row>
    <row r="82" spans="1:40" x14ac:dyDescent="0.25">
      <c r="A82" s="3"/>
      <c r="B82" s="17"/>
      <c r="C82" s="17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3"/>
      <c r="AB82" s="2"/>
    </row>
    <row r="83" spans="1:40" x14ac:dyDescent="0.25">
      <c r="A83" s="3"/>
      <c r="B83" s="17"/>
      <c r="C83" s="17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3"/>
      <c r="AB83" s="2"/>
    </row>
    <row r="84" spans="1:40" x14ac:dyDescent="0.25">
      <c r="A84" s="3"/>
      <c r="B84" s="19"/>
      <c r="C84" s="19"/>
      <c r="D84" s="19"/>
      <c r="E84" s="5"/>
      <c r="F84" s="20"/>
      <c r="G84" s="19"/>
      <c r="H84" s="5"/>
      <c r="I84" s="20"/>
      <c r="J84" s="21"/>
      <c r="K84" s="19"/>
      <c r="L84" s="5"/>
      <c r="M84" s="5"/>
      <c r="N84" s="5"/>
      <c r="O84" s="5"/>
      <c r="Q84" s="5"/>
      <c r="S84" s="19"/>
      <c r="T84" s="19"/>
      <c r="U84" s="18"/>
      <c r="V84" s="5"/>
      <c r="W84" s="5"/>
      <c r="X84" s="5"/>
      <c r="Y84" s="5"/>
      <c r="Z84" s="5"/>
      <c r="AA84" s="3"/>
      <c r="AB84" s="2"/>
    </row>
    <row r="85" spans="1:40" x14ac:dyDescent="0.25">
      <c r="A85" s="3"/>
      <c r="B85" s="5"/>
      <c r="C85" s="5"/>
      <c r="D85" s="5"/>
      <c r="E85" s="5"/>
      <c r="F85" s="5"/>
      <c r="G85" s="22"/>
      <c r="H85" s="5"/>
      <c r="I85" s="5"/>
      <c r="J85" s="5"/>
      <c r="K85" s="22"/>
      <c r="L85" s="5"/>
      <c r="M85" s="23"/>
      <c r="N85" s="5"/>
      <c r="O85" s="5"/>
      <c r="P85" s="25"/>
      <c r="Q85" s="37"/>
      <c r="S85" s="33"/>
      <c r="T85" s="34"/>
      <c r="U85" s="38"/>
      <c r="V85" s="37"/>
      <c r="W85" s="5"/>
      <c r="X85" s="5"/>
      <c r="Y85" s="5"/>
      <c r="Z85" s="5"/>
      <c r="AA85" s="3"/>
      <c r="AB85" s="2"/>
      <c r="AE85" s="24"/>
      <c r="AF85" s="24"/>
      <c r="AG85" s="24"/>
      <c r="AH85" s="24"/>
    </row>
    <row r="86" spans="1:40" x14ac:dyDescent="0.25">
      <c r="A86" s="3"/>
      <c r="B86" s="5"/>
      <c r="C86" s="5"/>
      <c r="D86" s="5"/>
      <c r="E86" s="5"/>
      <c r="F86" s="5"/>
      <c r="G86" s="22"/>
      <c r="H86" s="5"/>
      <c r="I86" s="5"/>
      <c r="J86" s="5"/>
      <c r="K86" s="22"/>
      <c r="L86" s="5"/>
      <c r="M86" s="5"/>
      <c r="N86" s="5"/>
      <c r="O86" s="5"/>
      <c r="P86" s="38"/>
      <c r="S86" s="33"/>
      <c r="T86" s="34"/>
      <c r="U86" s="38"/>
      <c r="V86" s="37"/>
      <c r="W86" s="5"/>
      <c r="X86" s="5"/>
      <c r="Y86" s="5"/>
      <c r="Z86" s="5"/>
      <c r="AA86" s="3"/>
      <c r="AB86" s="2"/>
      <c r="AE86" s="24"/>
      <c r="AF86" s="24"/>
      <c r="AG86" s="27"/>
      <c r="AH86" s="28"/>
      <c r="AK86" s="26"/>
      <c r="AN86" s="25"/>
    </row>
    <row r="87" spans="1:40" x14ac:dyDescent="0.25">
      <c r="A87" s="3"/>
      <c r="B87" s="5"/>
      <c r="C87" s="5"/>
      <c r="D87" s="5"/>
      <c r="E87" s="5"/>
      <c r="F87" s="5"/>
      <c r="G87" s="22"/>
      <c r="H87" s="5"/>
      <c r="I87" s="5"/>
      <c r="J87" s="5"/>
      <c r="K87" s="22"/>
      <c r="L87" s="5"/>
      <c r="M87" s="5"/>
      <c r="N87" s="5"/>
      <c r="O87" s="5"/>
      <c r="P87" s="38"/>
      <c r="S87" s="33"/>
      <c r="T87" s="34"/>
      <c r="U87" s="38"/>
      <c r="V87" s="37"/>
      <c r="W87" s="5"/>
      <c r="X87" s="5"/>
      <c r="Y87" s="5"/>
      <c r="Z87" s="5"/>
      <c r="AA87" s="3"/>
      <c r="AB87" s="2"/>
      <c r="AE87" s="24"/>
      <c r="AF87" s="24"/>
      <c r="AG87" s="27"/>
      <c r="AH87" s="28"/>
      <c r="AK87" s="26"/>
      <c r="AN87" s="25"/>
    </row>
    <row r="88" spans="1:40" x14ac:dyDescent="0.25">
      <c r="A88" s="3"/>
      <c r="B88" s="5"/>
      <c r="C88" s="5"/>
      <c r="D88" s="5"/>
      <c r="E88" s="5"/>
      <c r="F88" s="5"/>
      <c r="G88" s="22"/>
      <c r="H88" s="5"/>
      <c r="I88" s="5"/>
      <c r="J88" s="5"/>
      <c r="K88" s="22"/>
      <c r="L88" s="5"/>
      <c r="M88" s="5"/>
      <c r="N88" s="5"/>
      <c r="O88" s="5"/>
      <c r="P88" s="38"/>
      <c r="S88" s="33"/>
      <c r="T88" s="34"/>
      <c r="U88" s="38"/>
      <c r="V88" s="37"/>
      <c r="W88" s="5"/>
      <c r="X88" s="5"/>
      <c r="Y88" s="5"/>
      <c r="Z88" s="5"/>
      <c r="AA88" s="3"/>
      <c r="AB88" s="2"/>
      <c r="AE88" s="24"/>
      <c r="AF88" s="24"/>
      <c r="AG88" s="27"/>
      <c r="AH88" s="28"/>
      <c r="AK88" s="26"/>
      <c r="AN88" s="25"/>
    </row>
    <row r="89" spans="1:40" x14ac:dyDescent="0.25">
      <c r="A89" s="3"/>
      <c r="B89" s="5"/>
      <c r="C89" s="5"/>
      <c r="D89" s="5"/>
      <c r="E89" s="5"/>
      <c r="F89" s="5"/>
      <c r="G89" s="22"/>
      <c r="H89" s="5"/>
      <c r="I89" s="5"/>
      <c r="J89" s="5"/>
      <c r="K89" s="22"/>
      <c r="L89" s="5"/>
      <c r="M89" s="5"/>
      <c r="N89" s="5"/>
      <c r="O89" s="5"/>
      <c r="P89" s="38"/>
      <c r="Q89" s="5"/>
      <c r="S89" s="33"/>
      <c r="T89" s="34"/>
      <c r="U89" s="38"/>
      <c r="V89" s="37"/>
      <c r="W89" s="5"/>
      <c r="X89" s="5"/>
      <c r="Y89" s="5"/>
      <c r="Z89" s="5"/>
      <c r="AA89" s="3"/>
      <c r="AB89" s="2"/>
      <c r="AE89" s="24"/>
      <c r="AF89" s="24"/>
      <c r="AG89" s="27"/>
      <c r="AH89" s="28"/>
      <c r="AK89" s="26"/>
      <c r="AN89" s="25"/>
    </row>
    <row r="90" spans="1:40" x14ac:dyDescent="0.25">
      <c r="A90" s="3"/>
      <c r="B90" s="5"/>
      <c r="C90" s="5"/>
      <c r="D90" s="5"/>
      <c r="E90" s="5"/>
      <c r="F90" s="5"/>
      <c r="G90" s="22"/>
      <c r="H90" s="5"/>
      <c r="I90" s="5"/>
      <c r="J90" s="5"/>
      <c r="K90" s="22"/>
      <c r="L90" s="5"/>
      <c r="M90" s="5"/>
      <c r="N90" s="5"/>
      <c r="O90" s="5"/>
      <c r="P90" s="38"/>
      <c r="Q90" s="5"/>
      <c r="S90" s="33"/>
      <c r="T90" s="34"/>
      <c r="U90" s="38"/>
      <c r="V90" s="37"/>
      <c r="W90" s="5"/>
      <c r="X90" s="5"/>
      <c r="Y90" s="5"/>
      <c r="Z90" s="5"/>
      <c r="AA90" s="3"/>
      <c r="AB90" s="2"/>
      <c r="AE90" s="24"/>
      <c r="AF90" s="24"/>
      <c r="AG90" s="27"/>
      <c r="AH90" s="28"/>
      <c r="AK90" s="26"/>
      <c r="AN90" s="25"/>
    </row>
    <row r="91" spans="1:40" x14ac:dyDescent="0.25">
      <c r="A91" s="3"/>
      <c r="B91" s="5"/>
      <c r="C91" s="5"/>
      <c r="D91" s="5"/>
      <c r="E91" s="5"/>
      <c r="F91" s="5"/>
      <c r="G91" s="22"/>
      <c r="H91" s="5"/>
      <c r="I91" s="5"/>
      <c r="J91" s="5"/>
      <c r="K91" s="22"/>
      <c r="L91" s="5"/>
      <c r="M91" s="5"/>
      <c r="N91" s="5"/>
      <c r="O91" s="5"/>
      <c r="P91" s="38"/>
      <c r="Q91" s="5"/>
      <c r="S91" s="33"/>
      <c r="T91" s="34"/>
      <c r="U91" s="38"/>
      <c r="V91" s="37"/>
      <c r="W91" s="5"/>
      <c r="X91" s="5"/>
      <c r="Y91" s="5"/>
      <c r="Z91" s="5"/>
      <c r="AA91" s="3"/>
      <c r="AB91" s="2"/>
      <c r="AE91" s="24"/>
      <c r="AF91" s="24"/>
      <c r="AG91" s="27"/>
      <c r="AH91" s="28"/>
      <c r="AK91" s="26"/>
      <c r="AN91" s="25"/>
    </row>
    <row r="92" spans="1:40" x14ac:dyDescent="0.25">
      <c r="A92" s="3"/>
      <c r="B92" s="5"/>
      <c r="C92" s="5"/>
      <c r="D92" s="5"/>
      <c r="E92" s="5"/>
      <c r="F92" s="5"/>
      <c r="G92" s="22"/>
      <c r="H92" s="5"/>
      <c r="I92" s="5"/>
      <c r="J92" s="5"/>
      <c r="K92" s="22"/>
      <c r="L92" s="5"/>
      <c r="M92" s="5"/>
      <c r="N92" s="5"/>
      <c r="O92" s="5"/>
      <c r="P92" s="38"/>
      <c r="Q92" s="5"/>
      <c r="S92" s="33"/>
      <c r="T92" s="34"/>
      <c r="U92" s="38"/>
      <c r="V92" s="37"/>
      <c r="W92" s="5"/>
      <c r="X92" s="5"/>
      <c r="Y92" s="5"/>
      <c r="Z92" s="5"/>
      <c r="AA92" s="3"/>
      <c r="AB92" s="2"/>
      <c r="AE92" s="24"/>
      <c r="AF92" s="24"/>
      <c r="AG92" s="27"/>
      <c r="AH92" s="28"/>
      <c r="AK92" s="26"/>
      <c r="AN92" s="25"/>
    </row>
    <row r="93" spans="1:40" x14ac:dyDescent="0.25">
      <c r="A93" s="3"/>
      <c r="B93" s="5"/>
      <c r="C93" s="5"/>
      <c r="D93" s="5"/>
      <c r="E93" s="5"/>
      <c r="F93" s="5"/>
      <c r="G93" s="22"/>
      <c r="H93" s="5"/>
      <c r="I93" s="5"/>
      <c r="J93" s="5"/>
      <c r="K93" s="22"/>
      <c r="L93" s="5"/>
      <c r="M93" s="5"/>
      <c r="N93" s="5"/>
      <c r="O93" s="5"/>
      <c r="P93" s="38"/>
      <c r="Q93" s="5"/>
      <c r="S93" s="33"/>
      <c r="T93" s="34"/>
      <c r="U93" s="38"/>
      <c r="V93" s="37"/>
      <c r="W93" s="5"/>
      <c r="X93" s="5"/>
      <c r="Y93" s="5"/>
      <c r="Z93" s="5"/>
      <c r="AA93" s="3"/>
      <c r="AB93" s="2"/>
      <c r="AE93" s="24"/>
      <c r="AF93" s="24"/>
      <c r="AG93" s="27"/>
      <c r="AH93" s="28"/>
      <c r="AK93" s="26"/>
      <c r="AN93" s="25"/>
    </row>
    <row r="94" spans="1:40" x14ac:dyDescent="0.25">
      <c r="A94" s="3"/>
      <c r="B94" s="5"/>
      <c r="C94" s="5"/>
      <c r="D94" s="5"/>
      <c r="E94" s="5"/>
      <c r="F94" s="5"/>
      <c r="G94" s="22"/>
      <c r="H94" s="5"/>
      <c r="I94" s="5"/>
      <c r="J94" s="5"/>
      <c r="K94" s="22"/>
      <c r="L94" s="5"/>
      <c r="M94" s="5"/>
      <c r="N94" s="5"/>
      <c r="O94" s="5"/>
      <c r="P94" s="38"/>
      <c r="Q94" s="5"/>
      <c r="S94" s="33"/>
      <c r="T94" s="34"/>
      <c r="U94" s="38"/>
      <c r="V94" s="37"/>
      <c r="W94" s="5"/>
      <c r="X94" s="5"/>
      <c r="Y94" s="5"/>
      <c r="Z94" s="5"/>
      <c r="AA94" s="3"/>
      <c r="AB94" s="2"/>
      <c r="AE94" s="24"/>
      <c r="AF94" s="24"/>
      <c r="AG94" s="27"/>
      <c r="AH94" s="28"/>
      <c r="AK94" s="26"/>
      <c r="AN94" s="25"/>
    </row>
    <row r="95" spans="1:40" x14ac:dyDescent="0.25">
      <c r="A95" s="3"/>
      <c r="B95" s="5"/>
      <c r="C95" s="5"/>
      <c r="D95" s="5"/>
      <c r="E95" s="5"/>
      <c r="F95" s="5"/>
      <c r="G95" s="22"/>
      <c r="H95" s="5"/>
      <c r="I95" s="5"/>
      <c r="J95" s="5"/>
      <c r="K95" s="22"/>
      <c r="L95" s="5"/>
      <c r="M95" s="5"/>
      <c r="N95" s="5"/>
      <c r="O95" s="5"/>
      <c r="P95" s="38"/>
      <c r="Q95" s="5"/>
      <c r="S95" s="33"/>
      <c r="T95" s="34"/>
      <c r="U95" s="38"/>
      <c r="V95" s="37"/>
      <c r="W95" s="5"/>
      <c r="X95" s="5"/>
      <c r="Y95" s="5"/>
      <c r="Z95" s="5"/>
      <c r="AA95" s="3"/>
      <c r="AB95" s="2"/>
      <c r="AE95" s="24"/>
      <c r="AF95" s="24"/>
      <c r="AG95" s="27"/>
      <c r="AH95" s="28"/>
      <c r="AK95" s="26"/>
      <c r="AN95" s="25"/>
    </row>
    <row r="96" spans="1:40" x14ac:dyDescent="0.25">
      <c r="A96" s="3"/>
      <c r="B96" s="5"/>
      <c r="C96" s="5"/>
      <c r="D96" s="5"/>
      <c r="E96" s="5"/>
      <c r="F96" s="5"/>
      <c r="G96" s="22"/>
      <c r="H96" s="5"/>
      <c r="I96" s="5"/>
      <c r="J96" s="5"/>
      <c r="K96" s="22"/>
      <c r="L96" s="5"/>
      <c r="M96" s="5"/>
      <c r="N96" s="5"/>
      <c r="O96" s="5"/>
      <c r="P96" s="38"/>
      <c r="Q96" s="5"/>
      <c r="S96" s="33"/>
      <c r="T96" s="34"/>
      <c r="U96" s="38"/>
      <c r="V96" s="37"/>
      <c r="W96" s="5"/>
      <c r="X96" s="5"/>
      <c r="Y96" s="5"/>
      <c r="Z96" s="5"/>
      <c r="AA96" s="3"/>
      <c r="AB96" s="2"/>
      <c r="AE96" s="24"/>
      <c r="AF96" s="24"/>
      <c r="AG96" s="27"/>
      <c r="AH96" s="28"/>
      <c r="AK96" s="26"/>
      <c r="AN96" s="25"/>
    </row>
    <row r="97" spans="1:40" x14ac:dyDescent="0.25">
      <c r="A97" s="3"/>
      <c r="B97" s="5"/>
      <c r="C97" s="5"/>
      <c r="D97" s="5"/>
      <c r="E97" s="5"/>
      <c r="F97" s="5"/>
      <c r="G97" s="22"/>
      <c r="H97" s="5"/>
      <c r="I97" s="5"/>
      <c r="J97" s="5"/>
      <c r="K97" s="22"/>
      <c r="L97" s="5"/>
      <c r="M97" s="5"/>
      <c r="N97" s="5"/>
      <c r="O97" s="5"/>
      <c r="P97" s="38"/>
      <c r="Q97" s="5"/>
      <c r="S97" s="33"/>
      <c r="T97" s="34"/>
      <c r="U97" s="38"/>
      <c r="V97" s="37"/>
      <c r="W97" s="5"/>
      <c r="X97" s="5"/>
      <c r="Y97" s="5"/>
      <c r="Z97" s="5"/>
      <c r="AA97" s="3"/>
      <c r="AB97" s="2"/>
      <c r="AE97" s="24"/>
      <c r="AF97" s="24"/>
      <c r="AG97" s="27"/>
      <c r="AH97" s="28"/>
      <c r="AK97" s="26"/>
      <c r="AN97" s="25"/>
    </row>
    <row r="98" spans="1:40" x14ac:dyDescent="0.25">
      <c r="A98" s="3"/>
      <c r="B98" s="5"/>
      <c r="C98" s="5"/>
      <c r="D98" s="5"/>
      <c r="E98" s="5"/>
      <c r="F98" s="5"/>
      <c r="G98" s="22"/>
      <c r="H98" s="5"/>
      <c r="I98" s="5"/>
      <c r="J98" s="5"/>
      <c r="K98" s="22"/>
      <c r="L98" s="5"/>
      <c r="M98" s="5"/>
      <c r="N98" s="5"/>
      <c r="O98" s="5"/>
      <c r="P98" s="38"/>
      <c r="Q98" s="5"/>
      <c r="S98" s="33"/>
      <c r="T98" s="34"/>
      <c r="U98" s="38"/>
      <c r="V98" s="37"/>
      <c r="W98" s="5"/>
      <c r="X98" s="5"/>
      <c r="Y98" s="5"/>
      <c r="Z98" s="5"/>
      <c r="AA98" s="3"/>
      <c r="AB98" s="2"/>
      <c r="AE98" s="24"/>
      <c r="AF98" s="24"/>
      <c r="AG98" s="27"/>
      <c r="AH98" s="28"/>
      <c r="AK98" s="26"/>
      <c r="AN98" s="25"/>
    </row>
    <row r="99" spans="1:40" x14ac:dyDescent="0.25">
      <c r="A99" s="3"/>
      <c r="B99" s="5"/>
      <c r="C99" s="5"/>
      <c r="D99" s="5"/>
      <c r="E99" s="5"/>
      <c r="F99" s="5"/>
      <c r="G99" s="22"/>
      <c r="H99" s="5"/>
      <c r="I99" s="5"/>
      <c r="J99" s="5"/>
      <c r="K99" s="22"/>
      <c r="L99" s="5"/>
      <c r="M99" s="5"/>
      <c r="N99" s="5"/>
      <c r="O99" s="5"/>
      <c r="P99" s="38"/>
      <c r="Q99" s="5"/>
      <c r="S99" s="33"/>
      <c r="T99" s="34"/>
      <c r="U99" s="38"/>
      <c r="V99" s="37"/>
      <c r="W99" s="5"/>
      <c r="X99" s="5"/>
      <c r="Y99" s="5"/>
      <c r="Z99" s="5"/>
      <c r="AA99" s="3"/>
      <c r="AB99" s="2"/>
      <c r="AE99" s="24"/>
      <c r="AF99" s="24"/>
      <c r="AG99" s="27"/>
      <c r="AH99" s="28"/>
      <c r="AK99" s="26"/>
      <c r="AN99" s="25"/>
    </row>
    <row r="100" spans="1:40" x14ac:dyDescent="0.25">
      <c r="A100" s="3"/>
      <c r="B100" s="5"/>
      <c r="C100" s="5"/>
      <c r="D100" s="5"/>
      <c r="E100" s="5"/>
      <c r="F100" s="5"/>
      <c r="G100" s="22"/>
      <c r="H100" s="5"/>
      <c r="I100" s="5"/>
      <c r="J100" s="5"/>
      <c r="K100" s="22"/>
      <c r="L100" s="5"/>
      <c r="M100" s="5"/>
      <c r="N100" s="5"/>
      <c r="O100" s="5"/>
      <c r="P100" s="38"/>
      <c r="Q100" s="5"/>
      <c r="S100" s="33"/>
      <c r="T100" s="34"/>
      <c r="U100" s="38"/>
      <c r="V100" s="37"/>
      <c r="W100" s="5"/>
      <c r="X100" s="5"/>
      <c r="Y100" s="5"/>
      <c r="Z100" s="5"/>
      <c r="AA100" s="3"/>
      <c r="AB100" s="2"/>
      <c r="AE100" s="24"/>
      <c r="AF100" s="24"/>
      <c r="AG100" s="27"/>
      <c r="AH100" s="28"/>
      <c r="AK100" s="26"/>
      <c r="AN100" s="25"/>
    </row>
    <row r="101" spans="1:40" x14ac:dyDescent="0.25">
      <c r="A101" s="3"/>
      <c r="B101" s="5"/>
      <c r="C101" s="5"/>
      <c r="D101" s="5"/>
      <c r="E101" s="5"/>
      <c r="F101" s="5"/>
      <c r="G101" s="22"/>
      <c r="H101" s="5"/>
      <c r="I101" s="5"/>
      <c r="J101" s="5"/>
      <c r="K101" s="22"/>
      <c r="L101" s="5"/>
      <c r="M101" s="5"/>
      <c r="N101" s="5"/>
      <c r="O101" s="5"/>
      <c r="P101" s="38"/>
      <c r="Q101" s="5"/>
      <c r="S101" s="33"/>
      <c r="T101" s="34"/>
      <c r="U101" s="38"/>
      <c r="V101" s="37"/>
      <c r="W101" s="5"/>
      <c r="X101" s="5"/>
      <c r="Y101" s="5"/>
      <c r="Z101" s="5"/>
      <c r="AA101" s="3"/>
      <c r="AB101" s="2"/>
      <c r="AE101" s="24"/>
      <c r="AF101" s="24"/>
      <c r="AG101" s="27"/>
      <c r="AH101" s="28"/>
      <c r="AK101" s="26"/>
      <c r="AN101" s="25"/>
    </row>
    <row r="102" spans="1:40" x14ac:dyDescent="0.25">
      <c r="A102" s="3"/>
      <c r="B102" s="5"/>
      <c r="C102" s="5"/>
      <c r="D102" s="5"/>
      <c r="E102" s="5"/>
      <c r="F102" s="5"/>
      <c r="G102" s="22"/>
      <c r="H102" s="5"/>
      <c r="I102" s="5"/>
      <c r="J102" s="5"/>
      <c r="K102" s="22"/>
      <c r="L102" s="5"/>
      <c r="M102" s="5"/>
      <c r="N102" s="5"/>
      <c r="O102" s="5"/>
      <c r="P102" s="38"/>
      <c r="Q102" s="5"/>
      <c r="S102" s="33"/>
      <c r="T102" s="34"/>
      <c r="U102" s="38"/>
      <c r="V102" s="37"/>
      <c r="W102" s="5"/>
      <c r="X102" s="5"/>
      <c r="Y102" s="5"/>
      <c r="Z102" s="5"/>
      <c r="AA102" s="3"/>
      <c r="AB102" s="2"/>
      <c r="AE102" s="24"/>
      <c r="AF102" s="24"/>
      <c r="AG102" s="27"/>
      <c r="AH102" s="28"/>
      <c r="AK102" s="26"/>
      <c r="AN102" s="25"/>
    </row>
    <row r="103" spans="1:40" x14ac:dyDescent="0.25">
      <c r="A103" s="3"/>
      <c r="B103" s="5"/>
      <c r="C103" s="5"/>
      <c r="D103" s="5"/>
      <c r="E103" s="5"/>
      <c r="F103" s="5"/>
      <c r="G103" s="22"/>
      <c r="H103" s="5"/>
      <c r="I103" s="5"/>
      <c r="J103" s="5"/>
      <c r="K103" s="22"/>
      <c r="L103" s="5"/>
      <c r="M103" s="5"/>
      <c r="N103" s="5"/>
      <c r="O103" s="5"/>
      <c r="P103" s="38"/>
      <c r="Q103" s="5"/>
      <c r="S103" s="33"/>
      <c r="T103" s="34"/>
      <c r="U103" s="38"/>
      <c r="V103" s="37"/>
      <c r="W103" s="5"/>
      <c r="X103" s="5"/>
      <c r="Y103" s="5"/>
      <c r="Z103" s="5"/>
      <c r="AA103" s="3"/>
      <c r="AB103" s="2"/>
      <c r="AE103" s="24"/>
      <c r="AF103" s="24"/>
      <c r="AG103" s="27"/>
      <c r="AH103" s="28"/>
      <c r="AK103" s="26"/>
      <c r="AN103" s="25"/>
    </row>
    <row r="104" spans="1:40" x14ac:dyDescent="0.25">
      <c r="A104" s="3"/>
      <c r="B104" s="5"/>
      <c r="C104" s="5"/>
      <c r="D104" s="5"/>
      <c r="E104" s="5"/>
      <c r="F104" s="5"/>
      <c r="G104" s="22"/>
      <c r="H104" s="5"/>
      <c r="I104" s="5"/>
      <c r="J104" s="5"/>
      <c r="K104" s="22"/>
      <c r="L104" s="5"/>
      <c r="M104" s="5"/>
      <c r="N104" s="5"/>
      <c r="O104" s="5"/>
      <c r="P104" s="38"/>
      <c r="Q104" s="5"/>
      <c r="S104" s="33"/>
      <c r="T104" s="34"/>
      <c r="U104" s="38"/>
      <c r="V104" s="37"/>
      <c r="W104" s="5"/>
      <c r="X104" s="5"/>
      <c r="Y104" s="5"/>
      <c r="Z104" s="5"/>
      <c r="AA104" s="3"/>
      <c r="AB104" s="2"/>
      <c r="AE104" s="24"/>
      <c r="AF104" s="24"/>
      <c r="AG104" s="27"/>
      <c r="AH104" s="28"/>
      <c r="AK104" s="26"/>
      <c r="AN104" s="25"/>
    </row>
    <row r="105" spans="1:40" x14ac:dyDescent="0.25">
      <c r="A105" s="3"/>
      <c r="B105" s="5"/>
      <c r="C105" s="5"/>
      <c r="D105" s="5"/>
      <c r="E105" s="5"/>
      <c r="F105" s="5"/>
      <c r="G105" s="22"/>
      <c r="H105" s="5"/>
      <c r="I105" s="5"/>
      <c r="J105" s="5"/>
      <c r="K105" s="22"/>
      <c r="L105" s="5"/>
      <c r="M105" s="5"/>
      <c r="N105" s="5"/>
      <c r="O105" s="5"/>
      <c r="P105" s="38"/>
      <c r="Q105" s="5"/>
      <c r="S105" s="33"/>
      <c r="T105" s="34"/>
      <c r="U105" s="38"/>
      <c r="V105" s="37"/>
      <c r="X105" s="5"/>
      <c r="Y105" s="5"/>
      <c r="Z105" s="5"/>
      <c r="AA105" s="3"/>
      <c r="AB105" s="2"/>
      <c r="AE105" s="24"/>
      <c r="AF105" s="24"/>
      <c r="AG105" s="27"/>
      <c r="AH105" s="28"/>
      <c r="AK105" s="26"/>
      <c r="AN105" s="25"/>
    </row>
    <row r="106" spans="1:40" x14ac:dyDescent="0.25">
      <c r="A106" s="3"/>
      <c r="B106" s="5"/>
      <c r="C106" s="5"/>
      <c r="D106" s="5"/>
      <c r="E106" s="5"/>
      <c r="F106" s="5"/>
      <c r="G106" s="22"/>
      <c r="H106" s="5"/>
      <c r="I106" s="5"/>
      <c r="J106" s="5"/>
      <c r="K106" s="22"/>
      <c r="L106" s="5"/>
      <c r="M106" s="5"/>
      <c r="N106" s="5"/>
      <c r="O106" s="5"/>
      <c r="P106" s="38"/>
      <c r="Q106" s="5"/>
      <c r="S106" s="33"/>
      <c r="T106" s="34"/>
      <c r="U106" s="38"/>
      <c r="V106" s="37"/>
      <c r="W106" s="5"/>
      <c r="X106" s="5"/>
      <c r="Y106" s="5"/>
      <c r="Z106" s="5"/>
      <c r="AA106" s="3"/>
      <c r="AB106" s="2"/>
      <c r="AE106" s="24"/>
      <c r="AF106" s="24"/>
      <c r="AG106" s="27"/>
      <c r="AH106" s="28"/>
      <c r="AK106" s="26"/>
      <c r="AN106" s="25"/>
    </row>
    <row r="107" spans="1:40" x14ac:dyDescent="0.25">
      <c r="A107" s="3"/>
      <c r="B107" s="5"/>
      <c r="C107" s="5"/>
      <c r="D107" s="5"/>
      <c r="E107" s="5"/>
      <c r="F107" s="5"/>
      <c r="G107" s="22"/>
      <c r="H107" s="5"/>
      <c r="I107" s="5"/>
      <c r="J107" s="5"/>
      <c r="K107" s="22"/>
      <c r="L107" s="5"/>
      <c r="M107" s="5"/>
      <c r="N107" s="5"/>
      <c r="O107" s="5"/>
      <c r="P107" s="38"/>
      <c r="Q107" s="5"/>
      <c r="S107" s="33"/>
      <c r="T107" s="34"/>
      <c r="U107" s="38"/>
      <c r="V107" s="37"/>
      <c r="W107" s="5"/>
      <c r="X107" s="5"/>
      <c r="Y107" s="5"/>
      <c r="Z107" s="5"/>
      <c r="AA107" s="3"/>
      <c r="AB107" s="2"/>
      <c r="AE107" s="24"/>
      <c r="AF107" s="24"/>
      <c r="AG107" s="27"/>
      <c r="AH107" s="28"/>
      <c r="AK107" s="26"/>
      <c r="AN107" s="25"/>
    </row>
    <row r="108" spans="1:40" x14ac:dyDescent="0.25">
      <c r="A108" s="3"/>
      <c r="B108" s="5"/>
      <c r="C108" s="5"/>
      <c r="D108" s="5"/>
      <c r="E108" s="5"/>
      <c r="F108" s="5"/>
      <c r="G108" s="22"/>
      <c r="H108" s="5"/>
      <c r="I108" s="5"/>
      <c r="J108" s="5"/>
      <c r="K108" s="22"/>
      <c r="L108" s="5"/>
      <c r="M108" s="5"/>
      <c r="N108" s="5"/>
      <c r="O108" s="5"/>
      <c r="P108" s="38"/>
      <c r="Q108" s="5"/>
      <c r="S108" s="33"/>
      <c r="T108" s="34"/>
      <c r="U108" s="38"/>
      <c r="V108" s="37"/>
      <c r="W108" s="5"/>
      <c r="X108" s="5"/>
      <c r="Y108" s="5"/>
      <c r="Z108" s="5"/>
      <c r="AA108" s="3"/>
      <c r="AB108" s="2"/>
      <c r="AE108" s="24"/>
      <c r="AF108" s="24"/>
      <c r="AG108" s="27"/>
      <c r="AH108" s="28"/>
      <c r="AK108" s="26"/>
      <c r="AN108" s="25"/>
    </row>
    <row r="109" spans="1:40" x14ac:dyDescent="0.25">
      <c r="A109" s="3"/>
      <c r="B109" s="5"/>
      <c r="C109" s="5"/>
      <c r="D109" s="5"/>
      <c r="E109" s="5"/>
      <c r="F109" s="5"/>
      <c r="G109" s="22"/>
      <c r="H109" s="5"/>
      <c r="I109" s="5"/>
      <c r="J109" s="5"/>
      <c r="K109" s="22"/>
      <c r="L109" s="5"/>
      <c r="M109" s="5"/>
      <c r="N109" s="5"/>
      <c r="O109" s="5"/>
      <c r="P109" s="38"/>
      <c r="Q109" s="5"/>
      <c r="S109" s="33"/>
      <c r="T109" s="34"/>
      <c r="U109" s="38"/>
      <c r="V109" s="37"/>
      <c r="W109" s="5"/>
      <c r="X109" s="5"/>
      <c r="Y109" s="5"/>
      <c r="Z109" s="5"/>
      <c r="AA109" s="3"/>
      <c r="AB109" s="2"/>
      <c r="AE109" s="24"/>
      <c r="AF109" s="24"/>
      <c r="AG109" s="27"/>
      <c r="AH109" s="28"/>
      <c r="AK109" s="26"/>
      <c r="AN109" s="25"/>
    </row>
    <row r="110" spans="1:40" x14ac:dyDescent="0.25">
      <c r="A110" s="3"/>
      <c r="B110" s="5"/>
      <c r="C110" s="5"/>
      <c r="D110" s="5"/>
      <c r="E110" s="5"/>
      <c r="F110" s="5"/>
      <c r="G110" s="22"/>
      <c r="H110" s="5"/>
      <c r="I110" s="5"/>
      <c r="J110" s="5"/>
      <c r="K110" s="22"/>
      <c r="L110" s="5"/>
      <c r="M110" s="5"/>
      <c r="N110" s="5"/>
      <c r="O110" s="5"/>
      <c r="P110" s="38"/>
      <c r="Q110" s="5"/>
      <c r="S110" s="33"/>
      <c r="T110" s="34"/>
      <c r="U110" s="38"/>
      <c r="V110" s="37"/>
      <c r="W110" s="5"/>
      <c r="X110" s="5"/>
      <c r="Y110" s="5"/>
      <c r="Z110" s="5"/>
      <c r="AA110" s="3"/>
      <c r="AB110" s="2"/>
      <c r="AE110" s="24"/>
      <c r="AF110" s="24"/>
      <c r="AG110" s="27"/>
      <c r="AH110" s="28"/>
      <c r="AK110" s="26"/>
      <c r="AN110" s="25"/>
    </row>
    <row r="111" spans="1:40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2"/>
      <c r="AE111" s="24"/>
      <c r="AF111" s="24"/>
      <c r="AG111" s="27"/>
      <c r="AH111" s="28"/>
      <c r="AK111" s="26"/>
      <c r="AN111" s="25"/>
    </row>
    <row r="112" spans="1:40" s="2" customFormat="1" x14ac:dyDescent="0.25">
      <c r="A112" s="3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 s="3"/>
    </row>
    <row r="113" spans="5:34" x14ac:dyDescent="0.25">
      <c r="AA113" s="2"/>
      <c r="AB113" s="2"/>
    </row>
    <row r="116" spans="5:34" x14ac:dyDescent="0.25">
      <c r="E116" s="36"/>
      <c r="F116" s="36"/>
      <c r="G116" s="36"/>
      <c r="H116" s="36"/>
      <c r="I116" s="36"/>
      <c r="J116" s="36"/>
      <c r="K116" s="36"/>
      <c r="L116" s="36"/>
      <c r="M116" s="36"/>
      <c r="N116" s="36"/>
    </row>
    <row r="117" spans="5:34" x14ac:dyDescent="0.25">
      <c r="E117" s="36"/>
      <c r="F117" s="36"/>
      <c r="G117" s="36"/>
      <c r="H117" s="36"/>
      <c r="I117" s="36"/>
      <c r="J117" s="36"/>
      <c r="K117" s="36"/>
      <c r="L117" s="36"/>
      <c r="M117" s="36"/>
      <c r="N117" s="36"/>
    </row>
    <row r="118" spans="5:34" x14ac:dyDescent="0.25">
      <c r="E118" s="36"/>
      <c r="F118" s="36"/>
      <c r="G118" s="36"/>
      <c r="H118" s="36"/>
      <c r="I118" s="36"/>
      <c r="J118" s="36"/>
      <c r="K118" s="36"/>
      <c r="L118" s="36"/>
      <c r="M118" s="36"/>
      <c r="N118" s="36"/>
    </row>
    <row r="119" spans="5:34" x14ac:dyDescent="0.25">
      <c r="E119" s="36"/>
      <c r="F119" s="36"/>
      <c r="G119" s="36"/>
      <c r="H119" s="36"/>
      <c r="I119" s="36"/>
      <c r="J119" s="36"/>
      <c r="K119" s="36"/>
      <c r="L119" s="36"/>
      <c r="M119" s="36"/>
      <c r="N119" s="36"/>
    </row>
    <row r="120" spans="5:34" x14ac:dyDescent="0.25">
      <c r="E120" s="36"/>
      <c r="F120" s="36"/>
      <c r="G120" s="36"/>
      <c r="H120" s="36"/>
      <c r="I120" s="36"/>
      <c r="J120" s="36"/>
      <c r="K120" s="36"/>
      <c r="L120" s="36"/>
      <c r="M120" s="36"/>
      <c r="N120" s="36"/>
    </row>
    <row r="121" spans="5:34" x14ac:dyDescent="0.25">
      <c r="E121" s="36"/>
      <c r="F121" s="36"/>
      <c r="G121" s="36"/>
      <c r="H121" s="36"/>
      <c r="I121" s="36"/>
      <c r="J121" s="36"/>
      <c r="K121" s="36"/>
      <c r="L121" s="36"/>
      <c r="M121" s="36"/>
      <c r="N121" s="36"/>
    </row>
    <row r="122" spans="5:34" x14ac:dyDescent="0.25">
      <c r="E122" s="36"/>
      <c r="F122" s="36"/>
      <c r="G122" s="29"/>
      <c r="H122" s="30"/>
      <c r="I122" s="30"/>
      <c r="J122" s="29"/>
      <c r="K122" s="30"/>
      <c r="L122" s="30"/>
      <c r="M122" s="36"/>
      <c r="N122" s="36"/>
    </row>
    <row r="123" spans="5:34" x14ac:dyDescent="0.25">
      <c r="E123" s="36"/>
      <c r="F123" s="36"/>
      <c r="G123" s="31"/>
      <c r="H123" s="32"/>
      <c r="I123" s="32"/>
      <c r="J123" s="31"/>
      <c r="K123" s="32"/>
      <c r="L123" s="32"/>
      <c r="M123" s="36"/>
      <c r="N123" s="36"/>
      <c r="AC123" s="29"/>
      <c r="AD123" s="29"/>
      <c r="AE123" s="30"/>
      <c r="AF123" s="30"/>
      <c r="AG123" s="30"/>
      <c r="AH123" s="30"/>
    </row>
    <row r="124" spans="5:34" x14ac:dyDescent="0.25">
      <c r="E124" s="36"/>
      <c r="F124" s="36"/>
      <c r="G124" s="31"/>
      <c r="H124" s="32"/>
      <c r="I124" s="32"/>
      <c r="J124" s="31"/>
      <c r="K124" s="32"/>
      <c r="L124" s="32"/>
      <c r="M124" s="36"/>
      <c r="N124" s="36"/>
      <c r="AC124" s="31"/>
      <c r="AD124" s="31"/>
      <c r="AE124" s="32"/>
      <c r="AF124" s="32"/>
      <c r="AG124" s="32"/>
      <c r="AH124" s="32"/>
    </row>
    <row r="125" spans="5:34" x14ac:dyDescent="0.25">
      <c r="E125" s="36"/>
      <c r="F125" s="36"/>
      <c r="G125" s="31"/>
      <c r="H125" s="32"/>
      <c r="I125" s="32"/>
      <c r="J125" s="31"/>
      <c r="K125" s="32"/>
      <c r="L125" s="32"/>
      <c r="M125" s="36"/>
      <c r="N125" s="36"/>
      <c r="AC125" s="31"/>
      <c r="AD125" s="31"/>
      <c r="AE125" s="32"/>
      <c r="AF125" s="32"/>
      <c r="AG125" s="32"/>
      <c r="AH125" s="32"/>
    </row>
    <row r="126" spans="5:34" x14ac:dyDescent="0.25">
      <c r="E126" s="36"/>
      <c r="F126" s="36"/>
      <c r="G126" s="31"/>
      <c r="H126" s="32"/>
      <c r="I126" s="32"/>
      <c r="J126" s="31"/>
      <c r="K126" s="32"/>
      <c r="L126" s="32"/>
      <c r="M126" s="36"/>
      <c r="N126" s="36"/>
      <c r="AC126" s="31"/>
      <c r="AD126" s="31"/>
      <c r="AE126" s="32"/>
      <c r="AF126" s="32"/>
      <c r="AG126" s="32"/>
      <c r="AH126" s="32"/>
    </row>
    <row r="127" spans="5:34" x14ac:dyDescent="0.25">
      <c r="E127" s="36"/>
      <c r="F127" s="36"/>
      <c r="G127" s="31"/>
      <c r="H127" s="32"/>
      <c r="I127" s="32"/>
      <c r="J127" s="31"/>
      <c r="K127" s="32"/>
      <c r="L127" s="32"/>
      <c r="M127" s="36"/>
      <c r="N127" s="36"/>
      <c r="AC127" s="31"/>
      <c r="AD127" s="31"/>
      <c r="AE127" s="32"/>
      <c r="AF127" s="32"/>
      <c r="AG127" s="32"/>
      <c r="AH127" s="32"/>
    </row>
    <row r="128" spans="5:34" x14ac:dyDescent="0.25">
      <c r="E128" s="36"/>
      <c r="F128" s="36"/>
      <c r="G128" s="31"/>
      <c r="H128" s="32"/>
      <c r="I128" s="32"/>
      <c r="J128" s="31"/>
      <c r="K128" s="32"/>
      <c r="L128" s="32"/>
      <c r="M128" s="36"/>
      <c r="N128" s="36"/>
      <c r="AC128" s="31"/>
      <c r="AD128" s="31"/>
      <c r="AE128" s="32"/>
      <c r="AF128" s="32"/>
      <c r="AG128" s="32"/>
      <c r="AH128" s="32"/>
    </row>
    <row r="129" spans="5:34" x14ac:dyDescent="0.25">
      <c r="E129" s="36"/>
      <c r="F129" s="36"/>
      <c r="G129" s="31"/>
      <c r="H129" s="32"/>
      <c r="I129" s="32"/>
      <c r="J129" s="31"/>
      <c r="K129" s="32"/>
      <c r="L129" s="32"/>
      <c r="M129" s="36"/>
      <c r="N129" s="36"/>
      <c r="AC129" s="31"/>
      <c r="AD129" s="31"/>
      <c r="AE129" s="32"/>
      <c r="AF129" s="32"/>
      <c r="AG129" s="32"/>
      <c r="AH129" s="32"/>
    </row>
    <row r="130" spans="5:34" x14ac:dyDescent="0.25">
      <c r="E130" s="36"/>
      <c r="F130" s="36"/>
      <c r="G130" s="31"/>
      <c r="H130" s="32"/>
      <c r="I130" s="32"/>
      <c r="J130" s="31"/>
      <c r="K130" s="32"/>
      <c r="L130" s="32"/>
      <c r="M130" s="36"/>
      <c r="N130" s="36"/>
      <c r="AC130" s="31"/>
      <c r="AD130" s="31"/>
      <c r="AE130" s="32"/>
      <c r="AF130" s="32"/>
      <c r="AG130" s="32"/>
      <c r="AH130" s="32"/>
    </row>
    <row r="131" spans="5:34" x14ac:dyDescent="0.25">
      <c r="E131" s="36"/>
      <c r="F131" s="36"/>
      <c r="G131" s="31"/>
      <c r="H131" s="32"/>
      <c r="I131" s="32"/>
      <c r="J131" s="31"/>
      <c r="K131" s="32"/>
      <c r="L131" s="32"/>
      <c r="M131" s="36"/>
      <c r="N131" s="36"/>
      <c r="AC131" s="31"/>
      <c r="AD131" s="31"/>
      <c r="AE131" s="32"/>
      <c r="AF131" s="32"/>
      <c r="AG131" s="32"/>
      <c r="AH131" s="32"/>
    </row>
    <row r="132" spans="5:34" x14ac:dyDescent="0.25">
      <c r="E132" s="36"/>
      <c r="F132" s="36"/>
      <c r="G132" s="31"/>
      <c r="H132" s="32"/>
      <c r="I132" s="32"/>
      <c r="J132" s="31"/>
      <c r="K132" s="32"/>
      <c r="L132" s="32"/>
      <c r="M132" s="36"/>
      <c r="N132" s="36"/>
      <c r="AC132" s="31"/>
      <c r="AD132" s="31"/>
      <c r="AE132" s="32"/>
      <c r="AF132" s="32"/>
      <c r="AG132" s="32"/>
      <c r="AH132" s="32"/>
    </row>
    <row r="133" spans="5:34" x14ac:dyDescent="0.25">
      <c r="E133" s="36"/>
      <c r="F133" s="36"/>
      <c r="G133" s="31"/>
      <c r="H133" s="32"/>
      <c r="I133" s="32"/>
      <c r="J133" s="31"/>
      <c r="K133" s="32"/>
      <c r="L133" s="32"/>
      <c r="M133" s="36"/>
      <c r="N133" s="36"/>
      <c r="AC133" s="31"/>
      <c r="AD133" s="31"/>
      <c r="AE133" s="32"/>
      <c r="AF133" s="32"/>
      <c r="AG133" s="32"/>
      <c r="AH133" s="32"/>
    </row>
    <row r="134" spans="5:34" x14ac:dyDescent="0.25">
      <c r="E134" s="36"/>
      <c r="F134" s="36"/>
      <c r="G134" s="31"/>
      <c r="H134" s="32"/>
      <c r="I134" s="32"/>
      <c r="J134" s="31"/>
      <c r="K134" s="32"/>
      <c r="L134" s="32"/>
      <c r="M134" s="36"/>
      <c r="N134" s="36"/>
      <c r="AC134" s="31"/>
      <c r="AD134" s="31"/>
      <c r="AE134" s="32"/>
      <c r="AF134" s="32"/>
      <c r="AG134" s="32"/>
      <c r="AH134" s="32"/>
    </row>
    <row r="135" spans="5:34" x14ac:dyDescent="0.25">
      <c r="E135" s="36"/>
      <c r="F135" s="36"/>
      <c r="G135" s="31"/>
      <c r="H135" s="32"/>
      <c r="I135" s="32"/>
      <c r="J135" s="31"/>
      <c r="K135" s="32"/>
      <c r="L135" s="32"/>
      <c r="M135" s="36"/>
      <c r="N135" s="36"/>
      <c r="AC135" s="31"/>
      <c r="AD135" s="31"/>
      <c r="AE135" s="32"/>
      <c r="AF135" s="32"/>
      <c r="AG135" s="32"/>
      <c r="AH135" s="32"/>
    </row>
    <row r="136" spans="5:34" x14ac:dyDescent="0.25">
      <c r="E136" s="36"/>
      <c r="F136" s="36"/>
      <c r="G136" s="31"/>
      <c r="H136" s="32"/>
      <c r="I136" s="32"/>
      <c r="J136" s="31"/>
      <c r="K136" s="32"/>
      <c r="L136" s="32"/>
      <c r="M136" s="36"/>
      <c r="N136" s="36"/>
      <c r="AC136" s="31"/>
      <c r="AD136" s="31"/>
      <c r="AE136" s="32"/>
      <c r="AF136" s="32"/>
      <c r="AG136" s="32"/>
      <c r="AH136" s="32"/>
    </row>
    <row r="137" spans="5:34" x14ac:dyDescent="0.25">
      <c r="E137" s="36"/>
      <c r="F137" s="36"/>
      <c r="G137" s="31"/>
      <c r="H137" s="32"/>
      <c r="I137" s="32"/>
      <c r="J137" s="31"/>
      <c r="K137" s="32"/>
      <c r="L137" s="32"/>
      <c r="M137" s="36"/>
      <c r="N137" s="36"/>
      <c r="AC137" s="31"/>
      <c r="AD137" s="31"/>
      <c r="AE137" s="32"/>
      <c r="AF137" s="32"/>
      <c r="AG137" s="32"/>
      <c r="AH137" s="32"/>
    </row>
    <row r="138" spans="5:34" x14ac:dyDescent="0.25">
      <c r="E138" s="36"/>
      <c r="F138" s="36"/>
      <c r="G138" s="31"/>
      <c r="H138" s="32"/>
      <c r="I138" s="32"/>
      <c r="J138" s="31"/>
      <c r="K138" s="32"/>
      <c r="L138" s="32"/>
      <c r="M138" s="36"/>
      <c r="N138" s="36"/>
      <c r="AC138" s="31"/>
      <c r="AD138" s="31"/>
      <c r="AE138" s="32"/>
      <c r="AF138" s="32"/>
      <c r="AG138" s="32"/>
      <c r="AH138" s="32"/>
    </row>
    <row r="139" spans="5:34" x14ac:dyDescent="0.25">
      <c r="E139" s="36"/>
      <c r="F139" s="36"/>
      <c r="G139" s="31"/>
      <c r="H139" s="32"/>
      <c r="I139" s="32"/>
      <c r="J139" s="31"/>
      <c r="K139" s="32"/>
      <c r="L139" s="32"/>
      <c r="M139" s="36"/>
      <c r="N139" s="36"/>
      <c r="AC139" s="31"/>
      <c r="AD139" s="31"/>
      <c r="AE139" s="32"/>
      <c r="AF139" s="32"/>
      <c r="AG139" s="32"/>
      <c r="AH139" s="32"/>
    </row>
    <row r="140" spans="5:34" x14ac:dyDescent="0.25">
      <c r="E140" s="36"/>
      <c r="F140" s="36"/>
      <c r="G140" s="31"/>
      <c r="H140" s="32"/>
      <c r="I140" s="32"/>
      <c r="J140" s="31"/>
      <c r="K140" s="32"/>
      <c r="L140" s="32"/>
      <c r="M140" s="36"/>
      <c r="N140" s="36"/>
      <c r="AC140" s="31"/>
      <c r="AD140" s="31"/>
      <c r="AE140" s="32"/>
      <c r="AF140" s="32"/>
      <c r="AG140" s="32"/>
      <c r="AH140" s="32"/>
    </row>
    <row r="141" spans="5:34" x14ac:dyDescent="0.25">
      <c r="E141" s="36"/>
      <c r="F141" s="36"/>
      <c r="G141" s="31"/>
      <c r="H141" s="32"/>
      <c r="I141" s="32"/>
      <c r="J141" s="31"/>
      <c r="K141" s="32"/>
      <c r="L141" s="32"/>
      <c r="M141" s="36"/>
      <c r="N141" s="36"/>
      <c r="AC141" s="31"/>
      <c r="AD141" s="31"/>
      <c r="AE141" s="32"/>
      <c r="AF141" s="32"/>
      <c r="AG141" s="32"/>
      <c r="AH141" s="32"/>
    </row>
    <row r="142" spans="5:34" x14ac:dyDescent="0.25">
      <c r="E142" s="36"/>
      <c r="F142" s="36"/>
      <c r="G142" s="31"/>
      <c r="H142" s="32"/>
      <c r="I142" s="32"/>
      <c r="J142" s="31"/>
      <c r="K142" s="32"/>
      <c r="L142" s="32"/>
      <c r="M142" s="36"/>
      <c r="N142" s="36"/>
      <c r="AC142" s="31"/>
      <c r="AD142" s="31"/>
      <c r="AE142" s="32"/>
      <c r="AF142" s="32"/>
      <c r="AG142" s="32"/>
      <c r="AH142" s="32"/>
    </row>
    <row r="143" spans="5:34" x14ac:dyDescent="0.25">
      <c r="E143" s="36"/>
      <c r="F143" s="36"/>
      <c r="G143" s="31"/>
      <c r="H143" s="32"/>
      <c r="I143" s="32"/>
      <c r="J143" s="31"/>
      <c r="K143" s="32"/>
      <c r="L143" s="32"/>
      <c r="M143" s="36"/>
      <c r="N143" s="36"/>
      <c r="AC143" s="31"/>
      <c r="AD143" s="31"/>
      <c r="AE143" s="32"/>
      <c r="AF143" s="32"/>
      <c r="AG143" s="32"/>
      <c r="AH143" s="32"/>
    </row>
    <row r="144" spans="5:34" x14ac:dyDescent="0.25">
      <c r="E144" s="36"/>
      <c r="F144" s="36"/>
      <c r="G144" s="31"/>
      <c r="H144" s="32"/>
      <c r="I144" s="32"/>
      <c r="J144" s="31"/>
      <c r="K144" s="32"/>
      <c r="L144" s="32"/>
      <c r="M144" s="36"/>
      <c r="N144" s="36"/>
      <c r="AC144" s="31"/>
      <c r="AD144" s="31"/>
      <c r="AE144" s="32"/>
      <c r="AF144" s="32"/>
      <c r="AG144" s="32"/>
      <c r="AH144" s="32"/>
    </row>
    <row r="145" spans="5:34" x14ac:dyDescent="0.25">
      <c r="E145" s="36"/>
      <c r="F145" s="36"/>
      <c r="G145" s="31"/>
      <c r="H145" s="32"/>
      <c r="I145" s="32"/>
      <c r="J145" s="31"/>
      <c r="K145" s="32"/>
      <c r="L145" s="32"/>
      <c r="M145" s="36"/>
      <c r="N145" s="36"/>
      <c r="AC145" s="31"/>
      <c r="AD145" s="31"/>
      <c r="AE145" s="32"/>
      <c r="AF145" s="32"/>
      <c r="AG145" s="32"/>
      <c r="AH145" s="32"/>
    </row>
    <row r="146" spans="5:34" x14ac:dyDescent="0.25">
      <c r="E146" s="36"/>
      <c r="F146" s="36"/>
      <c r="G146" s="31"/>
      <c r="H146" s="32"/>
      <c r="I146" s="32"/>
      <c r="J146" s="31"/>
      <c r="K146" s="32"/>
      <c r="L146" s="32"/>
      <c r="M146" s="36"/>
      <c r="N146" s="36"/>
      <c r="AC146" s="31"/>
      <c r="AD146" s="31"/>
      <c r="AE146" s="32"/>
      <c r="AF146" s="32"/>
      <c r="AG146" s="32"/>
      <c r="AH146" s="32"/>
    </row>
    <row r="147" spans="5:34" x14ac:dyDescent="0.25">
      <c r="E147" s="36"/>
      <c r="F147" s="36"/>
      <c r="G147" s="31"/>
      <c r="H147" s="32"/>
      <c r="I147" s="32"/>
      <c r="J147" s="31"/>
      <c r="K147" s="32"/>
      <c r="L147" s="32"/>
      <c r="M147" s="36"/>
      <c r="N147" s="36"/>
      <c r="AC147" s="31"/>
      <c r="AD147" s="31"/>
      <c r="AE147" s="32"/>
      <c r="AF147" s="32"/>
      <c r="AG147" s="32"/>
      <c r="AH147" s="32"/>
    </row>
    <row r="148" spans="5:34" x14ac:dyDescent="0.25"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AC148" s="31"/>
      <c r="AD148" s="31"/>
      <c r="AE148" s="32"/>
      <c r="AF148" s="32"/>
      <c r="AG148" s="32"/>
      <c r="AH148" s="32"/>
    </row>
    <row r="149" spans="5:34" x14ac:dyDescent="0.25">
      <c r="E149" s="36"/>
      <c r="F149" s="36"/>
      <c r="G149" s="36"/>
      <c r="H149" s="36"/>
      <c r="I149" s="36"/>
      <c r="J149" s="36"/>
      <c r="K149" s="36"/>
      <c r="L149" s="36"/>
      <c r="M149" s="36"/>
      <c r="N149" s="36"/>
    </row>
    <row r="150" spans="5:34" x14ac:dyDescent="0.25">
      <c r="E150" s="36"/>
      <c r="F150" s="36"/>
      <c r="G150" s="36"/>
      <c r="H150" s="36"/>
      <c r="I150" s="36"/>
      <c r="J150" s="36"/>
      <c r="K150" s="36"/>
      <c r="L150" s="36"/>
      <c r="M150" s="36"/>
      <c r="N150" s="36"/>
    </row>
    <row r="151" spans="5:34" x14ac:dyDescent="0.25">
      <c r="E151" s="36"/>
      <c r="F151" s="36"/>
      <c r="G151" s="36"/>
      <c r="H151" s="36"/>
      <c r="I151" s="36"/>
      <c r="J151" s="36"/>
      <c r="K151" s="36"/>
      <c r="L151" s="36"/>
      <c r="M151" s="36"/>
      <c r="N151" s="36"/>
    </row>
    <row r="152" spans="5:34" x14ac:dyDescent="0.25">
      <c r="E152" s="36"/>
      <c r="F152" s="36"/>
      <c r="G152" s="36"/>
      <c r="H152" s="36"/>
      <c r="I152" s="36"/>
      <c r="J152" s="36"/>
      <c r="K152" s="36"/>
      <c r="L152" s="36"/>
      <c r="M152" s="36"/>
      <c r="N152" s="36"/>
    </row>
    <row r="153" spans="5:34" x14ac:dyDescent="0.25">
      <c r="E153" s="36"/>
      <c r="F153" s="36"/>
      <c r="G153" s="36"/>
      <c r="H153" s="36"/>
      <c r="I153" s="36"/>
      <c r="J153" s="36"/>
      <c r="K153" s="36"/>
      <c r="L153" s="36"/>
      <c r="M153" s="36"/>
      <c r="N153" s="36"/>
    </row>
    <row r="154" spans="5:34" x14ac:dyDescent="0.25">
      <c r="E154" s="36"/>
      <c r="F154" s="36"/>
      <c r="G154" s="36"/>
      <c r="H154" s="36"/>
      <c r="I154" s="36"/>
      <c r="J154" s="36"/>
      <c r="K154" s="36"/>
      <c r="L154" s="36"/>
      <c r="M154" s="36"/>
      <c r="N154" s="36"/>
    </row>
    <row r="155" spans="5:34" x14ac:dyDescent="0.25">
      <c r="E155" s="36"/>
      <c r="F155" s="36"/>
      <c r="G155" s="36"/>
      <c r="H155" s="36"/>
      <c r="I155" s="36"/>
      <c r="J155" s="36"/>
      <c r="K155" s="36"/>
      <c r="L155" s="36"/>
      <c r="M155" s="36"/>
      <c r="N155" s="36"/>
    </row>
    <row r="156" spans="5:34" x14ac:dyDescent="0.25">
      <c r="E156" s="36"/>
      <c r="F156" s="36"/>
      <c r="G156" s="36"/>
      <c r="H156" s="36"/>
      <c r="I156" s="36"/>
      <c r="J156" s="36"/>
      <c r="K156" s="36"/>
      <c r="L156" s="36"/>
      <c r="M156" s="36"/>
      <c r="N156" s="36"/>
    </row>
    <row r="157" spans="5:34" x14ac:dyDescent="0.25">
      <c r="E157" s="36"/>
      <c r="F157" s="36"/>
      <c r="G157" s="36"/>
      <c r="H157" s="36"/>
      <c r="I157" s="36"/>
      <c r="J157" s="36"/>
      <c r="K157" s="36"/>
      <c r="L157" s="36"/>
      <c r="M157" s="36"/>
      <c r="N157" s="36"/>
    </row>
    <row r="158" spans="5:34" x14ac:dyDescent="0.25">
      <c r="E158" s="36"/>
      <c r="F158" s="36"/>
      <c r="G158" s="36"/>
      <c r="H158" s="36"/>
      <c r="I158" s="36"/>
      <c r="J158" s="36"/>
      <c r="K158" s="36"/>
      <c r="L158" s="36"/>
      <c r="M158" s="36"/>
      <c r="N158" s="36"/>
    </row>
    <row r="159" spans="5:34" x14ac:dyDescent="0.25">
      <c r="E159" s="36"/>
      <c r="F159" s="36"/>
      <c r="G159" s="36"/>
      <c r="H159" s="36"/>
      <c r="I159" s="36"/>
      <c r="J159" s="36"/>
      <c r="K159" s="36"/>
      <c r="L159" s="36"/>
      <c r="M159" s="36"/>
      <c r="N159" s="36"/>
    </row>
    <row r="160" spans="5:34" x14ac:dyDescent="0.25">
      <c r="E160" s="36"/>
      <c r="F160" s="36"/>
      <c r="G160" s="36"/>
      <c r="H160" s="36"/>
      <c r="I160" s="36"/>
      <c r="J160" s="36"/>
      <c r="K160" s="36"/>
      <c r="L160" s="36"/>
      <c r="M160" s="36"/>
      <c r="N160" s="36"/>
    </row>
    <row r="161" spans="5:14" x14ac:dyDescent="0.25">
      <c r="E161" s="36"/>
      <c r="F161" s="36"/>
      <c r="G161" s="36"/>
      <c r="H161" s="36"/>
      <c r="I161" s="36"/>
      <c r="J161" s="36"/>
      <c r="K161" s="36"/>
      <c r="L161" s="36"/>
      <c r="M161" s="36"/>
      <c r="N161" s="36"/>
    </row>
    <row r="162" spans="5:14" x14ac:dyDescent="0.25">
      <c r="E162" s="36"/>
      <c r="F162" s="36"/>
      <c r="G162" s="36"/>
      <c r="H162" s="36"/>
      <c r="I162" s="36"/>
      <c r="J162" s="36"/>
      <c r="K162" s="36"/>
      <c r="L162" s="36"/>
      <c r="M162" s="36"/>
      <c r="N162" s="36"/>
    </row>
  </sheetData>
  <sheetProtection password="B62D" sheet="1" objects="1" scenarios="1" selectLockedCells="1"/>
  <mergeCells count="4">
    <mergeCell ref="D15:F15"/>
    <mergeCell ref="D9:F9"/>
    <mergeCell ref="T24:V24"/>
    <mergeCell ref="K24:M2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5"/>
  <sheetViews>
    <sheetView topLeftCell="B1" zoomScale="75" zoomScaleNormal="75" workbookViewId="0">
      <selection activeCell="G26" sqref="G26"/>
    </sheetView>
  </sheetViews>
  <sheetFormatPr baseColWidth="10" defaultRowHeight="15" x14ac:dyDescent="0.25"/>
  <cols>
    <col min="2" max="2" width="11.5703125" bestFit="1" customWidth="1"/>
    <col min="4" max="4" width="27.85546875" customWidth="1"/>
    <col min="5" max="5" width="15.7109375" customWidth="1"/>
    <col min="6" max="6" width="8" customWidth="1"/>
    <col min="7" max="7" width="7.5703125" customWidth="1"/>
    <col min="9" max="9" width="9.7109375" customWidth="1"/>
    <col min="10" max="10" width="14" bestFit="1" customWidth="1"/>
    <col min="11" max="11" width="13.140625" customWidth="1"/>
    <col min="12" max="12" width="12.7109375" customWidth="1"/>
    <col min="13" max="13" width="11.5703125" bestFit="1" customWidth="1"/>
    <col min="16" max="16" width="11.42578125" customWidth="1"/>
    <col min="17" max="17" width="11.5703125" bestFit="1" customWidth="1"/>
    <col min="18" max="18" width="14" customWidth="1"/>
    <col min="19" max="21" width="11.5703125" bestFit="1" customWidth="1"/>
    <col min="22" max="22" width="11.28515625" customWidth="1"/>
    <col min="23" max="23" width="9.7109375" customWidth="1"/>
    <col min="24" max="24" width="9.42578125" customWidth="1"/>
    <col min="27" max="27" width="4.42578125" customWidth="1"/>
  </cols>
  <sheetData>
    <row r="1" spans="1:27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</row>
    <row r="2" spans="1:27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</row>
    <row r="3" spans="1:27" x14ac:dyDescent="0.25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4"/>
    </row>
    <row r="4" spans="1:27" ht="33.75" x14ac:dyDescent="0.5">
      <c r="A4" s="3"/>
      <c r="B4" s="6" t="s">
        <v>31</v>
      </c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7"/>
    </row>
    <row r="5" spans="1:27" x14ac:dyDescent="0.2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4"/>
    </row>
    <row r="6" spans="1:27" x14ac:dyDescent="0.25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4"/>
    </row>
    <row r="7" spans="1:27" x14ac:dyDescent="0.25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4"/>
    </row>
    <row r="8" spans="1:27" ht="18.75" x14ac:dyDescent="0.3">
      <c r="A8" s="3"/>
      <c r="B8" s="8" t="s">
        <v>28</v>
      </c>
      <c r="C8" s="8"/>
      <c r="D8" s="8"/>
      <c r="E8" s="8"/>
      <c r="F8" s="8"/>
      <c r="G8" s="8"/>
      <c r="H8" s="8"/>
      <c r="I8" s="8"/>
      <c r="J8" s="8"/>
      <c r="K8" s="8"/>
      <c r="L8" s="8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4"/>
    </row>
    <row r="9" spans="1:27" ht="18.75" x14ac:dyDescent="0.3">
      <c r="A9" s="3"/>
      <c r="B9" s="8" t="s">
        <v>23</v>
      </c>
      <c r="C9" s="8"/>
      <c r="D9" s="8"/>
      <c r="E9" s="8"/>
      <c r="F9" s="8"/>
      <c r="G9" s="8"/>
      <c r="H9" s="8"/>
      <c r="I9" s="8"/>
      <c r="J9" s="8"/>
      <c r="K9" s="8"/>
      <c r="L9" s="8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4"/>
    </row>
    <row r="10" spans="1:27" ht="18.75" x14ac:dyDescent="0.3">
      <c r="A10" s="3"/>
      <c r="B10" s="8" t="s">
        <v>66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4"/>
    </row>
    <row r="11" spans="1:27" ht="18.75" x14ac:dyDescent="0.3">
      <c r="A11" s="3"/>
      <c r="B11" s="8" t="s">
        <v>11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4"/>
    </row>
    <row r="12" spans="1:27" ht="18.75" x14ac:dyDescent="0.3">
      <c r="A12" s="3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4"/>
    </row>
    <row r="13" spans="1:27" ht="18.75" x14ac:dyDescent="0.3">
      <c r="A13" s="3"/>
      <c r="B13" s="8" t="s">
        <v>40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5"/>
      <c r="N13" s="5"/>
      <c r="O13" s="5"/>
      <c r="P13" s="8"/>
      <c r="Q13" s="5"/>
      <c r="R13" s="45"/>
      <c r="S13" s="46"/>
      <c r="T13" s="5"/>
      <c r="U13" s="8" t="s">
        <v>64</v>
      </c>
      <c r="V13" s="5"/>
      <c r="W13" s="5"/>
      <c r="X13" s="5"/>
      <c r="Y13" s="5"/>
      <c r="Z13" s="5"/>
      <c r="AA13" s="4"/>
    </row>
    <row r="14" spans="1:27" ht="18.75" x14ac:dyDescent="0.3">
      <c r="A14" s="3"/>
      <c r="B14" s="9"/>
      <c r="C14" s="9"/>
      <c r="D14" s="8"/>
      <c r="E14" s="8"/>
      <c r="F14" s="8"/>
      <c r="G14" s="8"/>
      <c r="H14" s="8"/>
      <c r="I14" s="8"/>
      <c r="J14" s="8"/>
      <c r="K14" s="8"/>
      <c r="L14" s="8"/>
      <c r="M14" s="5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1"/>
      <c r="AA14" s="7"/>
    </row>
    <row r="15" spans="1:27" x14ac:dyDescent="0.25">
      <c r="A15" s="3"/>
      <c r="B15" s="12"/>
      <c r="C15" s="12"/>
      <c r="D15" s="5"/>
      <c r="E15" s="5"/>
      <c r="F15" s="5"/>
      <c r="G15" s="5"/>
      <c r="H15" s="5"/>
      <c r="I15" s="5"/>
      <c r="J15" s="5"/>
      <c r="K15" s="5"/>
      <c r="L15" s="5"/>
      <c r="M15" s="5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1"/>
      <c r="AA15" s="7"/>
    </row>
    <row r="16" spans="1:27" x14ac:dyDescent="0.25">
      <c r="A16" s="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4"/>
    </row>
    <row r="17" spans="1:28" x14ac:dyDescent="0.25">
      <c r="A17" s="3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"/>
    </row>
    <row r="18" spans="1:28" x14ac:dyDescent="0.25">
      <c r="A18" s="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"/>
    </row>
    <row r="19" spans="1:28" ht="18.75" x14ac:dyDescent="0.25">
      <c r="A19" s="3"/>
      <c r="B19" s="47" t="s">
        <v>22</v>
      </c>
      <c r="C19" s="48"/>
      <c r="D19" s="48"/>
      <c r="E19" s="106" t="str">
        <f>Tabelle1!D9</f>
        <v>Sirius</v>
      </c>
      <c r="F19" s="48"/>
      <c r="G19" s="48"/>
      <c r="H19" s="48"/>
      <c r="I19" s="48"/>
      <c r="J19" s="48"/>
      <c r="K19" s="57"/>
      <c r="L19" s="48"/>
      <c r="M19" s="48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"/>
    </row>
    <row r="20" spans="1:28" x14ac:dyDescent="0.25">
      <c r="A20" s="3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"/>
    </row>
    <row r="21" spans="1:28" ht="23.25" x14ac:dyDescent="0.3">
      <c r="A21" s="3"/>
      <c r="B21" s="49" t="s">
        <v>1</v>
      </c>
      <c r="C21" s="5"/>
      <c r="D21" s="100" t="s">
        <v>15</v>
      </c>
      <c r="E21" s="107">
        <f>Tabelle1!D11</f>
        <v>-16</v>
      </c>
      <c r="F21" s="71" t="str">
        <f>Tabelle1!E11</f>
        <v>°</v>
      </c>
      <c r="G21" s="107">
        <f>Tabelle1!F11</f>
        <v>0</v>
      </c>
      <c r="H21" s="99" t="s">
        <v>20</v>
      </c>
      <c r="I21" s="53">
        <f>IF(E21&lt;0,E21-G21/60,E21+G21/60)</f>
        <v>-16</v>
      </c>
      <c r="J21" s="52" t="s">
        <v>9</v>
      </c>
      <c r="K21" s="57"/>
      <c r="L21" s="49" t="s">
        <v>10</v>
      </c>
      <c r="M21" s="75">
        <f>DEGREES(ASIN(M23))</f>
        <v>-21.21439715124697</v>
      </c>
      <c r="N21" s="63" t="s">
        <v>9</v>
      </c>
      <c r="O21" s="40"/>
      <c r="P21" s="40"/>
      <c r="Q21" s="40"/>
      <c r="R21" s="40"/>
      <c r="S21" s="40"/>
      <c r="T21" s="5"/>
      <c r="U21" s="49" t="s">
        <v>41</v>
      </c>
      <c r="V21" s="40"/>
      <c r="W21" s="142">
        <f>90+(I21-I26)</f>
        <v>22</v>
      </c>
      <c r="X21" s="8" t="s">
        <v>9</v>
      </c>
      <c r="Y21" s="5"/>
      <c r="Z21" s="5"/>
      <c r="AA21" s="4"/>
    </row>
    <row r="22" spans="1:28" ht="23.25" x14ac:dyDescent="0.25">
      <c r="A22" s="3"/>
      <c r="B22" s="48"/>
      <c r="C22" s="48"/>
      <c r="D22" s="48"/>
      <c r="E22" s="71"/>
      <c r="F22" s="72"/>
      <c r="G22" s="71"/>
      <c r="H22" s="48"/>
      <c r="I22" s="54"/>
      <c r="J22" s="66"/>
      <c r="K22" s="57"/>
      <c r="L22" s="49"/>
      <c r="M22" s="55"/>
      <c r="N22" s="63"/>
      <c r="O22" s="40"/>
      <c r="P22" s="40"/>
      <c r="Q22" s="40"/>
      <c r="R22" s="40"/>
      <c r="S22" s="40"/>
      <c r="T22" s="5"/>
      <c r="U22" s="5"/>
      <c r="V22" s="5"/>
      <c r="W22" s="5"/>
      <c r="X22" s="5"/>
      <c r="Y22" s="5"/>
      <c r="Z22" s="5"/>
      <c r="AA22" s="4"/>
    </row>
    <row r="23" spans="1:28" ht="18.75" x14ac:dyDescent="0.3">
      <c r="A23" s="3"/>
      <c r="B23" s="47" t="s">
        <v>19</v>
      </c>
      <c r="C23" s="48"/>
      <c r="D23" s="48"/>
      <c r="E23" s="107">
        <f>Tabelle1!D13</f>
        <v>6</v>
      </c>
      <c r="F23" s="52" t="s">
        <v>8</v>
      </c>
      <c r="G23" s="107">
        <f>Tabelle1!F13</f>
        <v>46</v>
      </c>
      <c r="H23" s="51" t="s">
        <v>21</v>
      </c>
      <c r="I23" s="53">
        <f>E23+G23/60</f>
        <v>6.7666666666666666</v>
      </c>
      <c r="J23" s="52" t="s">
        <v>8</v>
      </c>
      <c r="K23" s="57"/>
      <c r="L23" s="59" t="s">
        <v>37</v>
      </c>
      <c r="M23" s="59">
        <f>COS(RADIANS($I$21))*COS(RADIANS($E$38))*COS(RADIANS($I$26))+SIN(RADIANS($I$21))*SIN(RADIANS($I$26))</f>
        <v>-0.36185883083617487</v>
      </c>
      <c r="N23" s="40"/>
      <c r="O23" s="40"/>
      <c r="P23" s="40"/>
      <c r="Q23" s="40"/>
      <c r="R23" s="40"/>
      <c r="S23" s="40"/>
      <c r="T23" s="5"/>
      <c r="U23" s="49" t="s">
        <v>42</v>
      </c>
      <c r="V23" s="40"/>
      <c r="W23" s="143">
        <f>DEGREES(ACOS(-TAN(RADIANS(I26))*TAN(RADIANS(I21))))</f>
        <v>68.468212848942969</v>
      </c>
      <c r="X23" s="8" t="s">
        <v>43</v>
      </c>
      <c r="Y23" s="144">
        <f>(W23/15)/24</f>
        <v>0.19018948013595269</v>
      </c>
      <c r="Z23" s="5" t="s">
        <v>8</v>
      </c>
      <c r="AA23" s="4"/>
    </row>
    <row r="24" spans="1:28" ht="18.75" x14ac:dyDescent="0.3">
      <c r="A24" s="3"/>
      <c r="B24" s="48"/>
      <c r="C24" s="48"/>
      <c r="D24" s="48"/>
      <c r="E24" s="71"/>
      <c r="F24" s="72"/>
      <c r="G24" s="71"/>
      <c r="H24" s="48"/>
      <c r="I24" s="54"/>
      <c r="J24" s="66"/>
      <c r="K24" s="57"/>
      <c r="L24" s="40"/>
      <c r="M24" s="40"/>
      <c r="N24" s="40"/>
      <c r="O24" s="40"/>
      <c r="P24" s="40"/>
      <c r="Q24" s="40"/>
      <c r="R24" s="40"/>
      <c r="S24" s="40"/>
      <c r="T24" s="5"/>
      <c r="U24" s="40"/>
      <c r="V24" s="40"/>
      <c r="W24" s="40"/>
      <c r="X24" s="43"/>
      <c r="Y24" s="84"/>
      <c r="Z24" s="43"/>
      <c r="AA24" s="4"/>
    </row>
    <row r="25" spans="1:28" ht="18.75" x14ac:dyDescent="0.25">
      <c r="A25" s="3"/>
      <c r="B25" s="57"/>
      <c r="C25" s="57"/>
      <c r="D25" s="57"/>
      <c r="E25" s="71"/>
      <c r="F25" s="73"/>
      <c r="G25" s="71"/>
      <c r="H25" s="57"/>
      <c r="I25" s="54"/>
      <c r="J25" s="66"/>
      <c r="K25" s="57"/>
      <c r="L25" s="57"/>
      <c r="M25" s="57"/>
      <c r="N25" s="57"/>
      <c r="O25" s="40"/>
      <c r="P25" s="40"/>
      <c r="Q25" s="40"/>
      <c r="R25" s="40"/>
      <c r="S25" s="40"/>
      <c r="T25" s="5"/>
      <c r="U25" s="40"/>
      <c r="V25" s="40"/>
      <c r="W25" s="40"/>
      <c r="X25" s="3"/>
      <c r="Y25" s="3"/>
      <c r="Z25" s="3"/>
      <c r="AA25" s="4"/>
    </row>
    <row r="26" spans="1:28" ht="21.75" customHeight="1" x14ac:dyDescent="0.3">
      <c r="A26" s="3"/>
      <c r="B26" s="49" t="s">
        <v>5</v>
      </c>
      <c r="C26" s="49"/>
      <c r="D26" s="100" t="s">
        <v>2</v>
      </c>
      <c r="E26" s="107">
        <f>Tabelle1!D17</f>
        <v>52</v>
      </c>
      <c r="F26" s="59" t="s">
        <v>9</v>
      </c>
      <c r="G26" s="107">
        <f>Tabelle1!F17</f>
        <v>0</v>
      </c>
      <c r="H26" s="51" t="s">
        <v>21</v>
      </c>
      <c r="I26" s="53">
        <f t="shared" ref="I26:I28" si="0">IF(E26&lt;0,E26-G26/60,E26+G26/60)</f>
        <v>52</v>
      </c>
      <c r="J26" s="145" t="s">
        <v>9</v>
      </c>
      <c r="K26" s="40"/>
      <c r="L26" s="49" t="s">
        <v>0</v>
      </c>
      <c r="M26" s="76">
        <f>IF(E38&gt;0,360-M30,M30)</f>
        <v>89.050454630077255</v>
      </c>
      <c r="N26" s="63" t="s">
        <v>9</v>
      </c>
      <c r="O26" s="40"/>
      <c r="P26" s="40"/>
      <c r="Q26" s="64"/>
      <c r="R26" s="40"/>
      <c r="S26" s="40"/>
      <c r="T26" s="5"/>
      <c r="U26" s="14" t="s">
        <v>44</v>
      </c>
      <c r="V26" s="14"/>
      <c r="W26" s="135">
        <f>W28-Y23</f>
        <v>0.72373876060478826</v>
      </c>
      <c r="X26" s="146" t="s">
        <v>8</v>
      </c>
      <c r="Y26" s="142">
        <f>DEGREES(ACOS((SIN(RADIANS(I21))/COS(RADIANS(I26)))))</f>
        <v>116.59680844608478</v>
      </c>
      <c r="Z26" s="145" t="s">
        <v>9</v>
      </c>
      <c r="AA26" s="4"/>
      <c r="AB26" s="101"/>
    </row>
    <row r="27" spans="1:28" ht="20.25" customHeight="1" x14ac:dyDescent="0.3">
      <c r="A27" s="3"/>
      <c r="B27" s="49"/>
      <c r="C27" s="49"/>
      <c r="D27" s="50"/>
      <c r="E27" s="71"/>
      <c r="F27" s="74"/>
      <c r="G27" s="71"/>
      <c r="H27" s="40"/>
      <c r="I27" s="54"/>
      <c r="J27" s="123"/>
      <c r="K27" s="40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47"/>
      <c r="Z27" s="5"/>
      <c r="AA27" s="4"/>
    </row>
    <row r="28" spans="1:28" ht="21.75" x14ac:dyDescent="0.3">
      <c r="A28" s="3"/>
      <c r="B28" s="49" t="s">
        <v>6</v>
      </c>
      <c r="C28" s="49"/>
      <c r="D28" s="100" t="s">
        <v>13</v>
      </c>
      <c r="E28" s="107">
        <f>Tabelle1!D19</f>
        <v>9</v>
      </c>
      <c r="F28" s="59" t="s">
        <v>9</v>
      </c>
      <c r="G28" s="107">
        <f>Tabelle1!F19</f>
        <v>44</v>
      </c>
      <c r="H28" s="51" t="s">
        <v>21</v>
      </c>
      <c r="I28" s="53">
        <f t="shared" si="0"/>
        <v>9.7333333333333325</v>
      </c>
      <c r="J28" s="145" t="s">
        <v>9</v>
      </c>
      <c r="K28" s="40"/>
      <c r="L28" s="50" t="s">
        <v>3</v>
      </c>
      <c r="M28" s="59">
        <f>DEGREES(ATAN(M29))</f>
        <v>89.050454630077255</v>
      </c>
      <c r="N28" s="59"/>
      <c r="O28" s="5"/>
      <c r="P28" s="5"/>
      <c r="Q28" s="59"/>
      <c r="R28" s="59"/>
      <c r="S28" s="59"/>
      <c r="T28" s="5"/>
      <c r="U28" s="49" t="s">
        <v>51</v>
      </c>
      <c r="V28" s="5"/>
      <c r="W28" s="135">
        <f>(12+I23-G32*W40+J35)/24</f>
        <v>0.91392824074074097</v>
      </c>
      <c r="X28" s="146" t="s">
        <v>8</v>
      </c>
      <c r="Y28" s="148">
        <f>IF(I26&lt;I21,0,180)</f>
        <v>180</v>
      </c>
      <c r="Z28" s="145" t="s">
        <v>9</v>
      </c>
      <c r="AA28" s="4"/>
    </row>
    <row r="29" spans="1:28" ht="18.75" x14ac:dyDescent="0.3">
      <c r="A29" s="3"/>
      <c r="B29" s="49"/>
      <c r="C29" s="49"/>
      <c r="D29" s="50"/>
      <c r="E29" s="68"/>
      <c r="F29" s="59"/>
      <c r="G29" s="40"/>
      <c r="H29" s="40"/>
      <c r="I29" s="54"/>
      <c r="J29" s="123"/>
      <c r="K29" s="40"/>
      <c r="L29" s="59" t="s">
        <v>36</v>
      </c>
      <c r="M29" s="59">
        <f>SIN(RADIANS(E38))/(COS(RADIANS(E38))*SIN(RADIANS(I26))-TAN(RADIANS(I21))*COS(RADIANS(I26)))</f>
        <v>60.334698818755108</v>
      </c>
      <c r="N29" s="59"/>
      <c r="O29" s="5"/>
      <c r="P29" s="59"/>
      <c r="Q29" s="59"/>
      <c r="R29" s="59"/>
      <c r="S29" s="59"/>
      <c r="T29" s="5"/>
      <c r="U29" s="5"/>
      <c r="V29" s="5"/>
      <c r="W29" s="5"/>
      <c r="X29" s="5"/>
      <c r="Y29" s="147"/>
      <c r="Z29" s="5"/>
      <c r="AA29" s="4"/>
    </row>
    <row r="30" spans="1:28" ht="21" x14ac:dyDescent="0.3">
      <c r="A30" s="3"/>
      <c r="B30" s="49" t="s">
        <v>12</v>
      </c>
      <c r="C30" s="49"/>
      <c r="D30" s="40"/>
      <c r="E30" s="108">
        <f>Tabelle1!D21</f>
        <v>43137</v>
      </c>
      <c r="F30" s="59"/>
      <c r="G30" s="40"/>
      <c r="H30" s="40"/>
      <c r="I30" s="54"/>
      <c r="J30" s="123"/>
      <c r="K30" s="40"/>
      <c r="L30" s="8" t="s">
        <v>62</v>
      </c>
      <c r="M30" s="8">
        <f>DEGREES(ACOS((SIN(RADIANS($I$21))-SIN(RADIANS($I$26))*SIN(RADIANS($M$21)))/(COS(RADIANS($I$26))*COS(RADIANS($M$21)))))</f>
        <v>89.050454630077255</v>
      </c>
      <c r="N30" s="5"/>
      <c r="O30" s="5"/>
      <c r="P30" s="5"/>
      <c r="Q30" s="5"/>
      <c r="R30" s="5"/>
      <c r="S30" s="5"/>
      <c r="T30" s="5"/>
      <c r="U30" s="49" t="s">
        <v>45</v>
      </c>
      <c r="V30" s="49"/>
      <c r="W30" s="135">
        <f>W28+Y23</f>
        <v>1.1041177208766937</v>
      </c>
      <c r="X30" s="146" t="s">
        <v>8</v>
      </c>
      <c r="Y30" s="142">
        <f>180+(180-Y26)</f>
        <v>243.40319155391524</v>
      </c>
      <c r="Z30" s="145" t="s">
        <v>9</v>
      </c>
      <c r="AA30" s="4"/>
    </row>
    <row r="31" spans="1:28" ht="18.75" x14ac:dyDescent="0.25">
      <c r="A31" s="3"/>
      <c r="B31" s="40"/>
      <c r="C31" s="40"/>
      <c r="D31" s="40"/>
      <c r="E31" s="40"/>
      <c r="F31" s="59"/>
      <c r="G31" s="40"/>
      <c r="H31" s="40"/>
      <c r="I31" s="54"/>
      <c r="J31" s="123"/>
      <c r="K31" s="40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4"/>
    </row>
    <row r="32" spans="1:28" ht="18.75" x14ac:dyDescent="0.25">
      <c r="A32" s="3"/>
      <c r="B32" s="59" t="s">
        <v>38</v>
      </c>
      <c r="C32" s="5"/>
      <c r="D32" s="5"/>
      <c r="E32" s="44">
        <v>43180</v>
      </c>
      <c r="F32" s="82" t="s">
        <v>39</v>
      </c>
      <c r="G32" s="61">
        <f>E30-E32</f>
        <v>-43</v>
      </c>
      <c r="H32" s="121" t="s">
        <v>30</v>
      </c>
      <c r="I32" s="5"/>
      <c r="J32" s="5"/>
      <c r="K32" s="40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4"/>
    </row>
    <row r="33" spans="1:29" ht="18.75" x14ac:dyDescent="0.25">
      <c r="A33" s="3"/>
      <c r="B33" s="49"/>
      <c r="C33" s="49"/>
      <c r="D33" s="50"/>
      <c r="E33" s="65"/>
      <c r="F33" s="59"/>
      <c r="G33" s="40"/>
      <c r="H33" s="40"/>
      <c r="I33" s="54"/>
      <c r="J33" s="123"/>
      <c r="K33" s="40"/>
      <c r="L33" s="59" t="s">
        <v>35</v>
      </c>
      <c r="M33" s="40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4"/>
    </row>
    <row r="34" spans="1:29" ht="18.75" x14ac:dyDescent="0.3">
      <c r="A34" s="3"/>
      <c r="B34" s="49" t="s">
        <v>24</v>
      </c>
      <c r="C34" s="49"/>
      <c r="D34" s="40"/>
      <c r="E34" s="107">
        <f>Tabelle1!D25</f>
        <v>15</v>
      </c>
      <c r="F34" s="59" t="s">
        <v>8</v>
      </c>
      <c r="G34" s="107">
        <f>Tabelle1!F25</f>
        <v>0</v>
      </c>
      <c r="H34" s="51" t="s">
        <v>21</v>
      </c>
      <c r="I34" s="53">
        <f>E34+G34/60</f>
        <v>15</v>
      </c>
      <c r="J34" s="121" t="s">
        <v>8</v>
      </c>
      <c r="K34" s="40"/>
      <c r="L34" s="59" t="s">
        <v>46</v>
      </c>
      <c r="M34" s="5"/>
      <c r="N34" s="5"/>
      <c r="O34" s="5"/>
      <c r="P34" s="5"/>
      <c r="Q34" s="5"/>
      <c r="R34" s="5"/>
      <c r="S34" s="5"/>
      <c r="T34" s="5"/>
      <c r="U34" s="18" t="s">
        <v>47</v>
      </c>
      <c r="V34" s="18"/>
      <c r="W34" s="149">
        <v>0.5</v>
      </c>
      <c r="X34" s="5"/>
      <c r="Y34" s="5"/>
      <c r="Z34" s="5"/>
      <c r="AA34" s="4"/>
    </row>
    <row r="35" spans="1:29" ht="18.75" x14ac:dyDescent="0.3">
      <c r="A35" s="3"/>
      <c r="B35" s="49"/>
      <c r="C35" s="49"/>
      <c r="D35" s="40"/>
      <c r="E35" s="71"/>
      <c r="F35" s="51"/>
      <c r="G35" s="65"/>
      <c r="H35" s="51"/>
      <c r="I35" s="150" t="s">
        <v>50</v>
      </c>
      <c r="J35" s="53">
        <f>(15-I28)/15</f>
        <v>0.35111111111111115</v>
      </c>
      <c r="K35" s="121" t="s">
        <v>8</v>
      </c>
      <c r="L35" s="40"/>
      <c r="M35" s="40"/>
      <c r="N35" s="124"/>
      <c r="O35" s="125"/>
      <c r="P35" s="3"/>
      <c r="Q35" s="126"/>
      <c r="R35" s="5"/>
      <c r="S35" s="5"/>
      <c r="T35" s="5"/>
      <c r="U35" s="5"/>
      <c r="V35" s="5"/>
      <c r="W35" s="5"/>
      <c r="X35" s="5"/>
      <c r="Y35" s="5"/>
      <c r="Z35" s="5"/>
      <c r="AA35" s="4"/>
    </row>
    <row r="36" spans="1:29" ht="18.75" x14ac:dyDescent="0.3">
      <c r="A36" s="3"/>
      <c r="B36" s="49" t="s">
        <v>29</v>
      </c>
      <c r="C36" s="49"/>
      <c r="D36" s="5"/>
      <c r="E36" s="151">
        <f>ROUNDDOWN(I36,0)</f>
        <v>14</v>
      </c>
      <c r="F36" s="67"/>
      <c r="G36" s="152">
        <f>(I36-E36)*60</f>
        <v>38.933333333333344</v>
      </c>
      <c r="H36" s="51"/>
      <c r="I36" s="129">
        <f>I34-(15-I28)/15</f>
        <v>14.648888888888889</v>
      </c>
      <c r="J36" s="121" t="s">
        <v>8</v>
      </c>
      <c r="K36" s="5"/>
      <c r="L36" s="59" t="s">
        <v>25</v>
      </c>
      <c r="M36" s="40"/>
      <c r="N36" s="124"/>
      <c r="O36" s="3"/>
      <c r="P36" s="3"/>
      <c r="Q36" s="3"/>
      <c r="R36" s="5"/>
      <c r="S36" s="5"/>
      <c r="T36" s="5"/>
      <c r="U36" s="14" t="s">
        <v>49</v>
      </c>
      <c r="V36" s="14"/>
      <c r="W36" s="153">
        <v>24</v>
      </c>
      <c r="X36" s="8" t="s">
        <v>8</v>
      </c>
      <c r="Y36" s="5"/>
      <c r="Z36" s="5"/>
      <c r="AA36" s="4"/>
    </row>
    <row r="37" spans="1:29" ht="18.75" x14ac:dyDescent="0.3">
      <c r="A37" s="3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5"/>
      <c r="O37" s="5"/>
      <c r="P37" s="5"/>
      <c r="Q37" s="5"/>
      <c r="R37" s="5"/>
      <c r="S37" s="5"/>
      <c r="T37" s="5"/>
      <c r="U37" s="5"/>
      <c r="V37" s="5"/>
      <c r="W37" s="5"/>
      <c r="X37" s="8"/>
      <c r="Y37" s="5"/>
      <c r="Z37" s="5"/>
      <c r="AA37" s="4"/>
    </row>
    <row r="38" spans="1:29" ht="21.75" x14ac:dyDescent="0.3">
      <c r="A38" s="3"/>
      <c r="B38" s="49" t="s">
        <v>4</v>
      </c>
      <c r="C38" s="40"/>
      <c r="D38" s="100" t="s">
        <v>14</v>
      </c>
      <c r="E38" s="109">
        <f xml:space="preserve"> IF(I38&lt;-180,I38+360,I38)</f>
        <v>-104.14785883043871</v>
      </c>
      <c r="F38" s="5"/>
      <c r="G38" s="40"/>
      <c r="H38" s="62"/>
      <c r="I38" s="154">
        <f xml:space="preserve"> (I36-12)*15-I23*15+G32*E43</f>
        <v>-104.14785883043871</v>
      </c>
      <c r="J38" s="59" t="s">
        <v>9</v>
      </c>
      <c r="K38" s="5"/>
      <c r="L38" s="59" t="s">
        <v>34</v>
      </c>
      <c r="M38" s="40"/>
      <c r="N38" s="5"/>
      <c r="O38" s="5"/>
      <c r="P38" s="5"/>
      <c r="Q38" s="5"/>
      <c r="R38" s="5"/>
      <c r="S38" s="5"/>
      <c r="T38" s="5"/>
      <c r="U38" s="14" t="s">
        <v>48</v>
      </c>
      <c r="V38" s="14"/>
      <c r="W38" s="153">
        <v>23.9345</v>
      </c>
      <c r="X38" s="8" t="s">
        <v>8</v>
      </c>
      <c r="Y38" s="5"/>
      <c r="Z38" s="5"/>
      <c r="AA38" s="4"/>
    </row>
    <row r="39" spans="1:29" ht="18.75" x14ac:dyDescent="0.25">
      <c r="A39" s="3"/>
      <c r="B39" s="5"/>
      <c r="C39" s="40"/>
      <c r="D39" s="40"/>
      <c r="E39" s="40"/>
      <c r="F39" s="59"/>
      <c r="G39" s="40"/>
      <c r="H39" s="40"/>
      <c r="I39" s="40"/>
      <c r="J39" s="40"/>
      <c r="K39" s="40"/>
      <c r="L39" s="40"/>
      <c r="M39" s="40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4"/>
    </row>
    <row r="40" spans="1:29" ht="18.75" x14ac:dyDescent="0.3">
      <c r="A40" s="3"/>
      <c r="B40" s="40"/>
      <c r="C40" s="40"/>
      <c r="D40" s="40"/>
      <c r="E40" s="40"/>
      <c r="F40" s="59"/>
      <c r="G40" s="40"/>
      <c r="H40" s="40"/>
      <c r="I40" s="40"/>
      <c r="J40" s="40"/>
      <c r="K40" s="40"/>
      <c r="L40" s="5"/>
      <c r="M40" s="40"/>
      <c r="N40" s="5"/>
      <c r="O40" s="5"/>
      <c r="P40" s="5"/>
      <c r="Q40" s="5"/>
      <c r="R40" s="5"/>
      <c r="S40" s="5"/>
      <c r="T40" s="5"/>
      <c r="U40" s="5" t="s">
        <v>50</v>
      </c>
      <c r="V40" s="5"/>
      <c r="W40" s="155">
        <f>W36-W38</f>
        <v>6.5500000000000114E-2</v>
      </c>
      <c r="X40" s="14" t="s">
        <v>8</v>
      </c>
      <c r="Y40" s="5"/>
      <c r="Z40" s="5"/>
      <c r="AA40" s="4"/>
      <c r="AC40" s="102"/>
    </row>
    <row r="41" spans="1:29" ht="18.75" x14ac:dyDescent="0.3">
      <c r="A41" s="3"/>
      <c r="B41" s="49" t="s">
        <v>33</v>
      </c>
      <c r="C41" s="49"/>
      <c r="D41" s="59"/>
      <c r="E41" s="75">
        <f>I23*15</f>
        <v>101.5</v>
      </c>
      <c r="F41" s="59" t="s">
        <v>9</v>
      </c>
      <c r="G41" s="40"/>
      <c r="H41" s="40"/>
      <c r="I41" s="40"/>
      <c r="J41" s="40"/>
      <c r="K41" s="40"/>
      <c r="L41" s="40"/>
      <c r="M41" s="40"/>
      <c r="N41" s="5"/>
      <c r="O41" s="5"/>
      <c r="P41" s="5"/>
      <c r="Q41" s="5"/>
      <c r="R41" s="5"/>
      <c r="S41" s="5"/>
      <c r="T41" s="5"/>
      <c r="U41" s="5"/>
      <c r="V41" s="5"/>
      <c r="W41" s="85">
        <f>W40/24</f>
        <v>2.7291666666666714E-3</v>
      </c>
      <c r="X41" s="14" t="s">
        <v>8</v>
      </c>
      <c r="Y41" s="5"/>
      <c r="Z41" s="5"/>
      <c r="AA41" s="4"/>
      <c r="AC41" s="103"/>
    </row>
    <row r="42" spans="1:29" ht="18.75" x14ac:dyDescent="0.25">
      <c r="A42" s="3"/>
      <c r="B42" s="49"/>
      <c r="C42" s="49"/>
      <c r="D42" s="50"/>
      <c r="E42" s="156"/>
      <c r="F42" s="59"/>
      <c r="G42" s="40"/>
      <c r="H42" s="40"/>
      <c r="I42" s="40"/>
      <c r="J42" s="40"/>
      <c r="K42" s="40"/>
      <c r="L42" s="40"/>
      <c r="M42" s="40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4"/>
      <c r="AC42" s="102"/>
    </row>
    <row r="43" spans="1:29" ht="18.75" x14ac:dyDescent="0.25">
      <c r="A43" s="3"/>
      <c r="B43" s="81" t="s">
        <v>26</v>
      </c>
      <c r="C43" s="49"/>
      <c r="D43" s="40"/>
      <c r="E43" s="157">
        <f>360/365.25636042</f>
        <v>0.98560912008772184</v>
      </c>
      <c r="F43" s="59" t="s">
        <v>9</v>
      </c>
      <c r="G43" s="5"/>
      <c r="H43" s="40"/>
      <c r="I43" s="40"/>
      <c r="J43" s="40"/>
      <c r="K43" s="40"/>
      <c r="L43" s="59" t="s">
        <v>27</v>
      </c>
      <c r="M43" s="40"/>
      <c r="N43" s="5"/>
      <c r="O43" s="5"/>
      <c r="P43" s="5"/>
      <c r="Q43" s="5"/>
      <c r="R43" s="5"/>
      <c r="S43" s="5"/>
      <c r="T43" s="105" t="s">
        <v>72</v>
      </c>
      <c r="U43" s="5"/>
      <c r="V43" s="5"/>
      <c r="W43" s="5"/>
      <c r="X43" s="5"/>
      <c r="Y43" s="5"/>
      <c r="Z43" s="5"/>
      <c r="AA43" s="4"/>
      <c r="AC43" s="104"/>
    </row>
    <row r="44" spans="1:29" ht="18.75" x14ac:dyDescent="0.3">
      <c r="A44" s="3"/>
      <c r="B44" s="14"/>
      <c r="C44" s="14"/>
      <c r="D44" s="15"/>
      <c r="E44" s="16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4"/>
    </row>
    <row r="45" spans="1:29" x14ac:dyDescent="0.25">
      <c r="A45" s="3"/>
      <c r="B45" s="35"/>
      <c r="C45" s="35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4"/>
    </row>
    <row r="46" spans="1:29" x14ac:dyDescent="0.25">
      <c r="A46" s="3"/>
      <c r="B46" s="39"/>
      <c r="C46" s="39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19"/>
      <c r="T46" s="19"/>
      <c r="U46" s="3"/>
      <c r="V46" s="3"/>
      <c r="W46" s="3"/>
      <c r="X46" s="3"/>
      <c r="Y46" s="3"/>
      <c r="Z46" s="3"/>
      <c r="AA46" s="4"/>
    </row>
    <row r="47" spans="1:29" ht="18.75" x14ac:dyDescent="0.3">
      <c r="A47" s="3"/>
      <c r="B47" s="19"/>
      <c r="C47" s="19" t="s">
        <v>18</v>
      </c>
      <c r="D47" s="20" t="s">
        <v>7</v>
      </c>
      <c r="E47" s="19" t="s">
        <v>17</v>
      </c>
      <c r="F47" s="5"/>
      <c r="G47" s="19" t="s">
        <v>60</v>
      </c>
      <c r="H47" s="5" t="s">
        <v>0</v>
      </c>
      <c r="I47" s="20"/>
      <c r="J47" s="93" t="s">
        <v>16</v>
      </c>
      <c r="K47" s="93" t="s">
        <v>17</v>
      </c>
      <c r="L47" s="19" t="s">
        <v>16</v>
      </c>
      <c r="M47" s="19" t="s">
        <v>17</v>
      </c>
      <c r="N47" s="18" t="s">
        <v>8</v>
      </c>
      <c r="O47" s="5"/>
      <c r="P47" s="5"/>
      <c r="Q47" s="5"/>
      <c r="R47" s="16" t="s">
        <v>73</v>
      </c>
      <c r="S47" s="5"/>
      <c r="T47" s="5"/>
      <c r="U47" s="5"/>
      <c r="V47" s="5"/>
      <c r="W47" s="5"/>
      <c r="X47" s="5"/>
      <c r="Y47" s="5"/>
      <c r="Z47" s="5"/>
      <c r="AA47" s="4"/>
    </row>
    <row r="48" spans="1:29" x14ac:dyDescent="0.25">
      <c r="A48" s="3"/>
      <c r="B48" s="23">
        <v>1E-3</v>
      </c>
      <c r="C48" s="38">
        <f xml:space="preserve"> (B48-12)*15</f>
        <v>-179.98500000000001</v>
      </c>
      <c r="D48" s="79">
        <f t="shared" ref="D48:D72" si="1">COS(RADIANS($I$21))*COS(RADIANS(C48))*COS(RADIANS($I$26))+SIN(RADIANS($I$21))*SIN(RADIANS($I$26))</f>
        <v>-0.80901697409387707</v>
      </c>
      <c r="E48" s="22">
        <f>DEGREES(ASIN(D48))</f>
        <v>-53.999998023053998</v>
      </c>
      <c r="F48" s="5"/>
      <c r="G48" s="94">
        <f t="shared" ref="G48:G72" si="2">DEGREES(ACOS((SIN(RADIANS($I$21))-SIN(RADIANS($I$26))*SIN(RADIANS(E48)))/(COS(RADIANS($I$26))*COS(RADIANS(E48)))))</f>
        <v>2.4530940401292063E-2</v>
      </c>
      <c r="H48" s="95">
        <f t="shared" ref="H48:H72" si="3">IF(C48&gt;0,360-G48,G48)</f>
        <v>2.4530940401292063E-2</v>
      </c>
      <c r="I48" s="79"/>
      <c r="J48" s="37">
        <f>M26</f>
        <v>89.050454630077255</v>
      </c>
      <c r="K48" s="37">
        <f>M21</f>
        <v>-21.21439715124697</v>
      </c>
      <c r="L48" s="96">
        <f t="shared" ref="L48:L72" si="4">H48</f>
        <v>2.4530940401292063E-2</v>
      </c>
      <c r="M48" s="97">
        <f t="shared" ref="M48:M72" si="5">E48</f>
        <v>-53.999998023053998</v>
      </c>
      <c r="N48" s="38">
        <v>0</v>
      </c>
      <c r="O48" s="23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4"/>
    </row>
    <row r="49" spans="1:27" x14ac:dyDescent="0.25">
      <c r="A49" s="3"/>
      <c r="B49" s="5">
        <v>1</v>
      </c>
      <c r="C49" s="38">
        <f t="shared" ref="C49:C72" si="6" xml:space="preserve"> (B49-12)*15</f>
        <v>-165</v>
      </c>
      <c r="D49" s="79">
        <f t="shared" si="1"/>
        <v>-0.7888514965055764</v>
      </c>
      <c r="E49" s="22">
        <f>DEGREES(ASIN(D49))</f>
        <v>-52.078311229510739</v>
      </c>
      <c r="F49" s="5"/>
      <c r="G49" s="94">
        <f t="shared" si="2"/>
        <v>23.879541791312025</v>
      </c>
      <c r="H49" s="95">
        <f t="shared" si="3"/>
        <v>23.879541791312025</v>
      </c>
      <c r="I49" s="79"/>
      <c r="J49" s="79"/>
      <c r="K49" s="79"/>
      <c r="L49" s="96">
        <f t="shared" si="4"/>
        <v>23.879541791312025</v>
      </c>
      <c r="M49" s="97">
        <f t="shared" si="5"/>
        <v>-52.078311229510739</v>
      </c>
      <c r="N49" s="38">
        <v>1</v>
      </c>
      <c r="O49" s="5"/>
      <c r="P49" s="5"/>
      <c r="Q49" s="5"/>
      <c r="R49" s="110" t="s">
        <v>74</v>
      </c>
      <c r="S49" s="5"/>
      <c r="T49" s="5"/>
      <c r="U49" s="112">
        <f>(W28*24)-I34</f>
        <v>6.9342777777777833</v>
      </c>
      <c r="V49" s="5" t="s">
        <v>8</v>
      </c>
      <c r="W49" s="5"/>
      <c r="X49" s="5"/>
      <c r="Y49" s="5"/>
      <c r="Z49" s="5"/>
      <c r="AA49" s="4"/>
    </row>
    <row r="50" spans="1:27" x14ac:dyDescent="0.25">
      <c r="A50" s="3"/>
      <c r="B50" s="23">
        <v>2</v>
      </c>
      <c r="C50" s="38">
        <f t="shared" si="6"/>
        <v>-150</v>
      </c>
      <c r="D50" s="79">
        <f t="shared" si="1"/>
        <v>-0.7297292482522002</v>
      </c>
      <c r="E50" s="22">
        <f t="shared" ref="E50:E72" si="7">DEGREES(ASIN(D50))</f>
        <v>-46.863700781798848</v>
      </c>
      <c r="F50" s="5"/>
      <c r="G50" s="94">
        <f t="shared" si="2"/>
        <v>44.66398433899483</v>
      </c>
      <c r="H50" s="95">
        <f t="shared" si="3"/>
        <v>44.66398433899483</v>
      </c>
      <c r="I50" s="79"/>
      <c r="J50" s="79"/>
      <c r="K50" s="79"/>
      <c r="L50" s="96">
        <f t="shared" si="4"/>
        <v>44.66398433899483</v>
      </c>
      <c r="M50" s="97">
        <f t="shared" si="5"/>
        <v>-46.863700781798848</v>
      </c>
      <c r="N50" s="38">
        <v>2</v>
      </c>
      <c r="O50" s="5"/>
      <c r="P50" s="5"/>
      <c r="Q50" s="5"/>
      <c r="R50" s="110" t="s">
        <v>52</v>
      </c>
      <c r="S50" s="5"/>
      <c r="T50" s="5"/>
      <c r="U50" s="113">
        <f>U49*15</f>
        <v>104.01416666666675</v>
      </c>
      <c r="V50" s="5" t="s">
        <v>9</v>
      </c>
      <c r="W50" s="5"/>
      <c r="X50" s="5"/>
      <c r="Y50" s="5"/>
      <c r="Z50" s="5"/>
      <c r="AA50" s="4"/>
    </row>
    <row r="51" spans="1:27" x14ac:dyDescent="0.25">
      <c r="A51" s="3"/>
      <c r="B51" s="5">
        <v>3</v>
      </c>
      <c r="C51" s="38">
        <f t="shared" si="6"/>
        <v>-135</v>
      </c>
      <c r="D51" s="79">
        <f t="shared" si="1"/>
        <v>-0.63567933312915148</v>
      </c>
      <c r="E51" s="22">
        <f t="shared" si="7"/>
        <v>-39.47038756394695</v>
      </c>
      <c r="F51" s="5"/>
      <c r="G51" s="94">
        <f t="shared" si="2"/>
        <v>61.704278830379216</v>
      </c>
      <c r="H51" s="95">
        <f t="shared" si="3"/>
        <v>61.704278830379216</v>
      </c>
      <c r="I51" s="79"/>
      <c r="J51" s="79"/>
      <c r="K51" s="79"/>
      <c r="L51" s="96">
        <f t="shared" si="4"/>
        <v>61.704278830379216</v>
      </c>
      <c r="M51" s="97">
        <f t="shared" si="5"/>
        <v>-39.47038756394695</v>
      </c>
      <c r="N51" s="38">
        <v>3</v>
      </c>
      <c r="O51" s="5"/>
      <c r="P51" s="5"/>
      <c r="Q51" s="5"/>
      <c r="R51" s="110"/>
      <c r="S51" s="5"/>
      <c r="T51" s="5"/>
      <c r="U51" s="5"/>
      <c r="V51" s="5"/>
      <c r="W51" s="5"/>
      <c r="X51" s="5"/>
      <c r="Y51" s="5"/>
      <c r="Z51" s="5"/>
      <c r="AA51" s="4"/>
    </row>
    <row r="52" spans="1:27" x14ac:dyDescent="0.25">
      <c r="A52" s="3"/>
      <c r="B52" s="23">
        <v>4</v>
      </c>
      <c r="C52" s="38">
        <f t="shared" si="6"/>
        <v>-120</v>
      </c>
      <c r="D52" s="79">
        <f t="shared" si="1"/>
        <v>-0.51311109742723238</v>
      </c>
      <c r="E52" s="22">
        <f t="shared" si="7"/>
        <v>-30.871281485079788</v>
      </c>
      <c r="F52" s="5"/>
      <c r="G52" s="94">
        <f t="shared" si="2"/>
        <v>75.903936701331119</v>
      </c>
      <c r="H52" s="95">
        <f t="shared" si="3"/>
        <v>75.903936701331119</v>
      </c>
      <c r="I52" s="79"/>
      <c r="J52" s="79"/>
      <c r="K52" s="79"/>
      <c r="L52" s="96">
        <f t="shared" si="4"/>
        <v>75.903936701331119</v>
      </c>
      <c r="M52" s="97">
        <f t="shared" si="5"/>
        <v>-30.871281485079788</v>
      </c>
      <c r="N52" s="38">
        <v>4</v>
      </c>
      <c r="O52" s="5"/>
      <c r="P52" s="5"/>
      <c r="Q52" s="111"/>
      <c r="R52" s="5"/>
      <c r="S52" s="5"/>
      <c r="T52" s="5"/>
      <c r="U52" s="158">
        <f>IF(U54&gt;180,U54-360,U54)</f>
        <v>113.74750000000009</v>
      </c>
      <c r="V52" s="110"/>
      <c r="W52" s="5"/>
      <c r="X52" s="5"/>
      <c r="Y52" s="5"/>
      <c r="Z52" s="5"/>
      <c r="AA52" s="4"/>
    </row>
    <row r="53" spans="1:27" x14ac:dyDescent="0.25">
      <c r="A53" s="3"/>
      <c r="B53" s="5">
        <v>5</v>
      </c>
      <c r="C53" s="38">
        <f t="shared" si="6"/>
        <v>-105</v>
      </c>
      <c r="D53" s="79">
        <f t="shared" si="1"/>
        <v>-0.37037736385594267</v>
      </c>
      <c r="E53" s="22">
        <f t="shared" si="7"/>
        <v>-21.738892166954233</v>
      </c>
      <c r="F53" s="5"/>
      <c r="G53" s="94">
        <f t="shared" si="2"/>
        <v>88.374315230519542</v>
      </c>
      <c r="H53" s="95">
        <f t="shared" si="3"/>
        <v>88.374315230519542</v>
      </c>
      <c r="I53" s="79"/>
      <c r="J53" s="79"/>
      <c r="K53" s="79"/>
      <c r="L53" s="96">
        <f t="shared" si="4"/>
        <v>88.374315230519542</v>
      </c>
      <c r="M53" s="97">
        <f t="shared" si="5"/>
        <v>-21.738892166954233</v>
      </c>
      <c r="N53" s="38">
        <v>5</v>
      </c>
      <c r="O53" s="5"/>
      <c r="P53" s="5"/>
      <c r="Q53" s="111"/>
      <c r="R53" s="5"/>
      <c r="S53" s="5"/>
      <c r="T53" s="111"/>
      <c r="U53" s="110"/>
      <c r="V53" s="110"/>
      <c r="W53" s="5"/>
      <c r="X53" s="5"/>
      <c r="Y53" s="5"/>
      <c r="Z53" s="5"/>
      <c r="AA53" s="4"/>
    </row>
    <row r="54" spans="1:27" x14ac:dyDescent="0.25">
      <c r="A54" s="3"/>
      <c r="B54" s="23">
        <v>6.0010000000000003</v>
      </c>
      <c r="C54" s="38">
        <f t="shared" si="6"/>
        <v>-89.984999999999999</v>
      </c>
      <c r="D54" s="79">
        <f t="shared" si="1"/>
        <v>-0.21705026451595338</v>
      </c>
      <c r="E54" s="22">
        <f t="shared" si="7"/>
        <v>-12.535839672613747</v>
      </c>
      <c r="F54" s="5"/>
      <c r="G54" s="94">
        <f t="shared" si="2"/>
        <v>100.02319320830965</v>
      </c>
      <c r="H54" s="95">
        <f t="shared" si="3"/>
        <v>100.02319320830965</v>
      </c>
      <c r="I54" s="79"/>
      <c r="J54" s="79"/>
      <c r="K54" s="79"/>
      <c r="L54" s="96">
        <f t="shared" si="4"/>
        <v>100.02319320830965</v>
      </c>
      <c r="M54" s="97">
        <f t="shared" si="5"/>
        <v>-12.535839672613747</v>
      </c>
      <c r="N54" s="38">
        <v>6</v>
      </c>
      <c r="O54" s="5"/>
      <c r="P54" s="5"/>
      <c r="Q54" s="111"/>
      <c r="R54" s="5"/>
      <c r="S54" s="5"/>
      <c r="T54" s="110" t="s">
        <v>67</v>
      </c>
      <c r="U54" s="114">
        <f>I28+U50</f>
        <v>113.74750000000009</v>
      </c>
      <c r="V54" s="110" t="s">
        <v>9</v>
      </c>
      <c r="W54" s="5"/>
      <c r="X54" s="5"/>
      <c r="Y54" s="5"/>
      <c r="Z54" s="5"/>
      <c r="AA54" s="4"/>
    </row>
    <row r="55" spans="1:27" x14ac:dyDescent="0.25">
      <c r="A55" s="3"/>
      <c r="B55" s="5">
        <v>7</v>
      </c>
      <c r="C55" s="38">
        <f t="shared" si="6"/>
        <v>-75</v>
      </c>
      <c r="D55" s="79">
        <f t="shared" si="1"/>
        <v>-6.4033037103092744E-2</v>
      </c>
      <c r="E55" s="22">
        <f t="shared" si="7"/>
        <v>-3.6713345821578875</v>
      </c>
      <c r="F55" s="5"/>
      <c r="G55" s="94">
        <f t="shared" si="2"/>
        <v>111.5001014854746</v>
      </c>
      <c r="H55" s="95">
        <f t="shared" si="3"/>
        <v>111.5001014854746</v>
      </c>
      <c r="I55" s="79"/>
      <c r="J55" s="79"/>
      <c r="K55" s="79"/>
      <c r="L55" s="96">
        <f t="shared" si="4"/>
        <v>111.5001014854746</v>
      </c>
      <c r="M55" s="97">
        <f t="shared" si="5"/>
        <v>-3.6713345821578875</v>
      </c>
      <c r="N55" s="38">
        <v>7</v>
      </c>
      <c r="O55" s="5"/>
      <c r="P55" s="5"/>
      <c r="Q55" s="111"/>
      <c r="R55" s="5"/>
      <c r="S55" s="5"/>
      <c r="T55" s="110" t="s">
        <v>68</v>
      </c>
      <c r="U55" s="114">
        <f>I21</f>
        <v>-16</v>
      </c>
      <c r="V55" s="110" t="s">
        <v>9</v>
      </c>
      <c r="W55" s="5"/>
      <c r="X55" s="5"/>
      <c r="Y55" s="5"/>
      <c r="Z55" s="5"/>
      <c r="AA55" s="4"/>
    </row>
    <row r="56" spans="1:27" x14ac:dyDescent="0.25">
      <c r="A56" s="3"/>
      <c r="B56" s="23">
        <v>8</v>
      </c>
      <c r="C56" s="38">
        <f t="shared" si="6"/>
        <v>-60</v>
      </c>
      <c r="D56" s="79">
        <f t="shared" si="1"/>
        <v>7.8700696468197273E-2</v>
      </c>
      <c r="E56" s="22">
        <f t="shared" si="7"/>
        <v>4.5138856396927549</v>
      </c>
      <c r="F56" s="5"/>
      <c r="G56" s="94">
        <f t="shared" si="2"/>
        <v>123.37716542850562</v>
      </c>
      <c r="H56" s="95">
        <f t="shared" si="3"/>
        <v>123.37716542850562</v>
      </c>
      <c r="I56" s="79"/>
      <c r="J56" s="79"/>
      <c r="K56" s="79"/>
      <c r="L56" s="96">
        <f t="shared" si="4"/>
        <v>123.37716542850562</v>
      </c>
      <c r="M56" s="97">
        <f t="shared" si="5"/>
        <v>4.5138856396927549</v>
      </c>
      <c r="N56" s="38">
        <v>8</v>
      </c>
      <c r="O56" s="5"/>
      <c r="P56" s="5"/>
      <c r="Q56" s="111"/>
      <c r="R56" s="5"/>
      <c r="S56" s="5"/>
      <c r="T56" s="5"/>
      <c r="U56" s="111"/>
      <c r="V56" s="111"/>
      <c r="W56" s="5"/>
      <c r="X56" s="5"/>
      <c r="Y56" s="5"/>
      <c r="Z56" s="5"/>
      <c r="AA56" s="4"/>
    </row>
    <row r="57" spans="1:27" x14ac:dyDescent="0.25">
      <c r="A57" s="3"/>
      <c r="B57" s="5">
        <v>9</v>
      </c>
      <c r="C57" s="38">
        <f t="shared" si="6"/>
        <v>-45</v>
      </c>
      <c r="D57" s="79">
        <f t="shared" si="1"/>
        <v>0.20126893217011615</v>
      </c>
      <c r="E57" s="22">
        <f t="shared" si="7"/>
        <v>11.611172540990877</v>
      </c>
      <c r="F57" s="5"/>
      <c r="G57" s="94">
        <f t="shared" si="2"/>
        <v>136.05918638121079</v>
      </c>
      <c r="H57" s="95">
        <f t="shared" si="3"/>
        <v>136.05918638121079</v>
      </c>
      <c r="I57" s="79"/>
      <c r="J57" s="79"/>
      <c r="K57" s="79"/>
      <c r="L57" s="96">
        <f t="shared" si="4"/>
        <v>136.05918638121079</v>
      </c>
      <c r="M57" s="97">
        <f t="shared" si="5"/>
        <v>11.611172540990877</v>
      </c>
      <c r="N57" s="38">
        <v>9</v>
      </c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4"/>
    </row>
    <row r="58" spans="1:27" x14ac:dyDescent="0.25">
      <c r="A58" s="3"/>
      <c r="B58" s="23">
        <v>10</v>
      </c>
      <c r="C58" s="38">
        <f t="shared" si="6"/>
        <v>-30</v>
      </c>
      <c r="D58" s="79">
        <f t="shared" si="1"/>
        <v>0.29531884729316488</v>
      </c>
      <c r="E58" s="22">
        <f t="shared" si="7"/>
        <v>17.176657830349082</v>
      </c>
      <c r="F58" s="5"/>
      <c r="G58" s="94">
        <f t="shared" si="2"/>
        <v>149.79679296665279</v>
      </c>
      <c r="H58" s="95">
        <f t="shared" si="3"/>
        <v>149.79679296665279</v>
      </c>
      <c r="I58" s="79"/>
      <c r="J58" s="79"/>
      <c r="K58" s="79"/>
      <c r="L58" s="96">
        <f t="shared" si="4"/>
        <v>149.79679296665279</v>
      </c>
      <c r="M58" s="97">
        <f t="shared" si="5"/>
        <v>17.176657830349082</v>
      </c>
      <c r="N58" s="38">
        <v>10</v>
      </c>
      <c r="O58" s="5"/>
      <c r="P58" s="5"/>
      <c r="Q58" s="5"/>
      <c r="R58" s="5"/>
      <c r="S58" s="115" t="s">
        <v>70</v>
      </c>
      <c r="T58" s="5"/>
      <c r="U58" s="115" t="s">
        <v>71</v>
      </c>
      <c r="V58" s="5"/>
      <c r="W58" s="5"/>
      <c r="X58" s="5"/>
      <c r="Y58" s="5"/>
      <c r="Z58" s="5"/>
      <c r="AA58" s="4"/>
    </row>
    <row r="59" spans="1:27" x14ac:dyDescent="0.25">
      <c r="A59" s="3"/>
      <c r="B59" s="5">
        <v>11</v>
      </c>
      <c r="C59" s="38">
        <f t="shared" si="6"/>
        <v>-15</v>
      </c>
      <c r="D59" s="79">
        <f t="shared" si="1"/>
        <v>0.35444109554654107</v>
      </c>
      <c r="E59" s="22">
        <f t="shared" si="7"/>
        <v>20.75919431280504</v>
      </c>
      <c r="F59" s="5"/>
      <c r="G59" s="94">
        <f t="shared" si="2"/>
        <v>164.56967792340888</v>
      </c>
      <c r="H59" s="95">
        <f t="shared" si="3"/>
        <v>164.56967792340888</v>
      </c>
      <c r="I59" s="79"/>
      <c r="J59" s="79"/>
      <c r="K59" s="79"/>
      <c r="L59" s="96">
        <f t="shared" si="4"/>
        <v>164.56967792340888</v>
      </c>
      <c r="M59" s="97">
        <f t="shared" si="5"/>
        <v>20.75919431280504</v>
      </c>
      <c r="N59" s="38">
        <v>11</v>
      </c>
      <c r="O59" s="5"/>
      <c r="P59" s="5"/>
      <c r="Q59" s="5"/>
      <c r="R59" s="115" t="s">
        <v>22</v>
      </c>
      <c r="S59" s="116">
        <f>U52</f>
        <v>113.74750000000009</v>
      </c>
      <c r="T59" s="5" t="s">
        <v>9</v>
      </c>
      <c r="U59" s="116">
        <f>I21</f>
        <v>-16</v>
      </c>
      <c r="V59" s="5" t="s">
        <v>9</v>
      </c>
      <c r="W59" s="5"/>
      <c r="X59" s="5"/>
      <c r="Y59" s="5"/>
      <c r="Z59" s="5"/>
      <c r="AA59" s="4"/>
    </row>
    <row r="60" spans="1:27" x14ac:dyDescent="0.25">
      <c r="A60" s="3"/>
      <c r="B60" s="23">
        <v>12.000999999999999</v>
      </c>
      <c r="C60" s="38">
        <f t="shared" si="6"/>
        <v>1.4999999999991687E-2</v>
      </c>
      <c r="D60" s="79">
        <f t="shared" si="1"/>
        <v>0.37460657313484175</v>
      </c>
      <c r="E60" s="22">
        <f t="shared" si="7"/>
        <v>21.999998746721353</v>
      </c>
      <c r="F60" s="5"/>
      <c r="G60" s="94">
        <f t="shared" si="2"/>
        <v>179.98444868812402</v>
      </c>
      <c r="H60" s="95">
        <f t="shared" si="3"/>
        <v>180.01555131187598</v>
      </c>
      <c r="I60" s="79"/>
      <c r="J60" s="79"/>
      <c r="K60" s="79"/>
      <c r="L60" s="96">
        <f t="shared" si="4"/>
        <v>180.01555131187598</v>
      </c>
      <c r="M60" s="97">
        <f t="shared" si="5"/>
        <v>21.999998746721353</v>
      </c>
      <c r="N60" s="38">
        <v>12</v>
      </c>
      <c r="O60" s="5"/>
      <c r="P60" s="5"/>
      <c r="Q60" s="5"/>
      <c r="R60" s="115" t="s">
        <v>69</v>
      </c>
      <c r="S60" s="116">
        <f>I28</f>
        <v>9.7333333333333325</v>
      </c>
      <c r="T60" s="5" t="s">
        <v>9</v>
      </c>
      <c r="U60" s="116">
        <f>I26</f>
        <v>52</v>
      </c>
      <c r="V60" s="5" t="s">
        <v>9</v>
      </c>
      <c r="W60" s="5"/>
      <c r="X60" s="5"/>
      <c r="Y60" s="5"/>
      <c r="Z60" s="5"/>
      <c r="AA60" s="4"/>
    </row>
    <row r="61" spans="1:27" x14ac:dyDescent="0.25">
      <c r="A61" s="3"/>
      <c r="B61" s="5">
        <v>13</v>
      </c>
      <c r="C61" s="38">
        <f t="shared" si="6"/>
        <v>15</v>
      </c>
      <c r="D61" s="79">
        <f t="shared" si="1"/>
        <v>0.35444109554654107</v>
      </c>
      <c r="E61" s="22">
        <f t="shared" si="7"/>
        <v>20.75919431280504</v>
      </c>
      <c r="F61" s="5"/>
      <c r="G61" s="94">
        <f t="shared" si="2"/>
        <v>164.56967792340888</v>
      </c>
      <c r="H61" s="95">
        <f t="shared" si="3"/>
        <v>195.43032207659112</v>
      </c>
      <c r="I61" s="79"/>
      <c r="J61" s="79"/>
      <c r="K61" s="79"/>
      <c r="L61" s="96">
        <f t="shared" si="4"/>
        <v>195.43032207659112</v>
      </c>
      <c r="M61" s="97">
        <f t="shared" si="5"/>
        <v>20.75919431280504</v>
      </c>
      <c r="N61" s="38">
        <v>13</v>
      </c>
      <c r="O61" s="5"/>
      <c r="P61" s="5"/>
      <c r="Q61" s="5"/>
      <c r="R61" s="5"/>
      <c r="S61" s="115"/>
      <c r="T61" s="115"/>
      <c r="U61" s="115"/>
      <c r="V61" s="5"/>
      <c r="W61" s="5"/>
      <c r="X61" s="5"/>
      <c r="Y61" s="5"/>
      <c r="Z61" s="5"/>
      <c r="AA61" s="4"/>
    </row>
    <row r="62" spans="1:27" x14ac:dyDescent="0.25">
      <c r="A62" s="3"/>
      <c r="B62" s="23">
        <v>14</v>
      </c>
      <c r="C62" s="38">
        <f t="shared" si="6"/>
        <v>30</v>
      </c>
      <c r="D62" s="79">
        <f t="shared" si="1"/>
        <v>0.29531884729316488</v>
      </c>
      <c r="E62" s="22">
        <f t="shared" si="7"/>
        <v>17.176657830349082</v>
      </c>
      <c r="F62" s="5"/>
      <c r="G62" s="94">
        <f t="shared" si="2"/>
        <v>149.79679296665279</v>
      </c>
      <c r="H62" s="95">
        <f t="shared" si="3"/>
        <v>210.20320703334721</v>
      </c>
      <c r="I62" s="79"/>
      <c r="J62" s="79"/>
      <c r="K62" s="79"/>
      <c r="L62" s="96">
        <f t="shared" si="4"/>
        <v>210.20320703334721</v>
      </c>
      <c r="M62" s="97">
        <f t="shared" si="5"/>
        <v>17.176657830349082</v>
      </c>
      <c r="N62" s="38">
        <v>14</v>
      </c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4"/>
    </row>
    <row r="63" spans="1:27" x14ac:dyDescent="0.25">
      <c r="A63" s="3"/>
      <c r="B63" s="5">
        <v>15</v>
      </c>
      <c r="C63" s="38">
        <f t="shared" si="6"/>
        <v>45</v>
      </c>
      <c r="D63" s="79">
        <f t="shared" si="1"/>
        <v>0.20126893217011615</v>
      </c>
      <c r="E63" s="22">
        <f t="shared" si="7"/>
        <v>11.611172540990877</v>
      </c>
      <c r="F63" s="5"/>
      <c r="G63" s="94">
        <f t="shared" si="2"/>
        <v>136.05918638121079</v>
      </c>
      <c r="H63" s="95">
        <f t="shared" si="3"/>
        <v>223.94081361878921</v>
      </c>
      <c r="I63" s="79"/>
      <c r="J63" s="79"/>
      <c r="K63" s="79"/>
      <c r="L63" s="96">
        <f t="shared" si="4"/>
        <v>223.94081361878921</v>
      </c>
      <c r="M63" s="97">
        <f t="shared" si="5"/>
        <v>11.611172540990877</v>
      </c>
      <c r="N63" s="38">
        <v>15</v>
      </c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4"/>
    </row>
    <row r="64" spans="1:27" x14ac:dyDescent="0.25">
      <c r="A64" s="3"/>
      <c r="B64" s="23">
        <v>16</v>
      </c>
      <c r="C64" s="38">
        <f t="shared" si="6"/>
        <v>60</v>
      </c>
      <c r="D64" s="79">
        <f t="shared" si="1"/>
        <v>7.8700696468197273E-2</v>
      </c>
      <c r="E64" s="22">
        <f t="shared" si="7"/>
        <v>4.5138856396927549</v>
      </c>
      <c r="F64" s="5"/>
      <c r="G64" s="94">
        <f t="shared" si="2"/>
        <v>123.37716542850562</v>
      </c>
      <c r="H64" s="95">
        <f t="shared" si="3"/>
        <v>236.62283457149437</v>
      </c>
      <c r="I64" s="79"/>
      <c r="J64" s="79"/>
      <c r="K64" s="79"/>
      <c r="L64" s="96">
        <f t="shared" si="4"/>
        <v>236.62283457149437</v>
      </c>
      <c r="M64" s="97">
        <f t="shared" si="5"/>
        <v>4.5138856396927549</v>
      </c>
      <c r="N64" s="38">
        <v>16</v>
      </c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4"/>
    </row>
    <row r="65" spans="1:27" x14ac:dyDescent="0.25">
      <c r="A65" s="3"/>
      <c r="B65" s="5">
        <v>17</v>
      </c>
      <c r="C65" s="38">
        <f t="shared" si="6"/>
        <v>75</v>
      </c>
      <c r="D65" s="79">
        <f t="shared" si="1"/>
        <v>-6.4033037103092744E-2</v>
      </c>
      <c r="E65" s="22">
        <f t="shared" si="7"/>
        <v>-3.6713345821578875</v>
      </c>
      <c r="F65" s="5"/>
      <c r="G65" s="94">
        <f t="shared" si="2"/>
        <v>111.5001014854746</v>
      </c>
      <c r="H65" s="95">
        <f t="shared" si="3"/>
        <v>248.4998985145254</v>
      </c>
      <c r="I65" s="79"/>
      <c r="J65" s="79"/>
      <c r="K65" s="79"/>
      <c r="L65" s="96">
        <f t="shared" si="4"/>
        <v>248.4998985145254</v>
      </c>
      <c r="M65" s="97">
        <f t="shared" si="5"/>
        <v>-3.6713345821578875</v>
      </c>
      <c r="N65" s="38">
        <v>17</v>
      </c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4"/>
    </row>
    <row r="66" spans="1:27" x14ac:dyDescent="0.25">
      <c r="A66" s="3"/>
      <c r="B66" s="23">
        <v>18.001000000000001</v>
      </c>
      <c r="C66" s="38">
        <f t="shared" si="6"/>
        <v>90.015000000000015</v>
      </c>
      <c r="D66" s="79">
        <f t="shared" si="1"/>
        <v>-0.21736013644308205</v>
      </c>
      <c r="E66" s="22">
        <f t="shared" si="7"/>
        <v>-12.55402826130396</v>
      </c>
      <c r="F66" s="5"/>
      <c r="G66" s="94">
        <f t="shared" si="2"/>
        <v>100.00026738474951</v>
      </c>
      <c r="H66" s="95">
        <f t="shared" si="3"/>
        <v>259.99973261525048</v>
      </c>
      <c r="I66" s="79"/>
      <c r="J66" s="79"/>
      <c r="K66" s="79"/>
      <c r="L66" s="96">
        <f t="shared" si="4"/>
        <v>259.99973261525048</v>
      </c>
      <c r="M66" s="97">
        <f t="shared" si="5"/>
        <v>-12.55402826130396</v>
      </c>
      <c r="N66" s="38">
        <v>18</v>
      </c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4"/>
    </row>
    <row r="67" spans="1:27" x14ac:dyDescent="0.25">
      <c r="A67" s="3"/>
      <c r="B67" s="5">
        <v>19</v>
      </c>
      <c r="C67" s="38">
        <f t="shared" si="6"/>
        <v>105</v>
      </c>
      <c r="D67" s="79">
        <f t="shared" si="1"/>
        <v>-0.37037736385594267</v>
      </c>
      <c r="E67" s="22">
        <f t="shared" si="7"/>
        <v>-21.738892166954233</v>
      </c>
      <c r="F67" s="5"/>
      <c r="G67" s="94">
        <f t="shared" si="2"/>
        <v>88.374315230519542</v>
      </c>
      <c r="H67" s="95">
        <f t="shared" si="3"/>
        <v>271.62568476948047</v>
      </c>
      <c r="I67" s="79"/>
      <c r="J67" s="79"/>
      <c r="K67" s="79"/>
      <c r="L67" s="96">
        <f t="shared" si="4"/>
        <v>271.62568476948047</v>
      </c>
      <c r="M67" s="97">
        <f t="shared" si="5"/>
        <v>-21.738892166954233</v>
      </c>
      <c r="N67" s="38">
        <v>19</v>
      </c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4"/>
    </row>
    <row r="68" spans="1:27" x14ac:dyDescent="0.25">
      <c r="A68" s="3"/>
      <c r="B68" s="23">
        <v>20</v>
      </c>
      <c r="C68" s="38">
        <f t="shared" si="6"/>
        <v>120</v>
      </c>
      <c r="D68" s="79">
        <f t="shared" si="1"/>
        <v>-0.51311109742723238</v>
      </c>
      <c r="E68" s="22">
        <f t="shared" si="7"/>
        <v>-30.871281485079788</v>
      </c>
      <c r="F68" s="5"/>
      <c r="G68" s="94">
        <f t="shared" si="2"/>
        <v>75.903936701331119</v>
      </c>
      <c r="H68" s="95">
        <f t="shared" si="3"/>
        <v>284.09606329866887</v>
      </c>
      <c r="I68" s="79"/>
      <c r="J68" s="79"/>
      <c r="K68" s="79"/>
      <c r="L68" s="96">
        <f t="shared" si="4"/>
        <v>284.09606329866887</v>
      </c>
      <c r="M68" s="97">
        <f t="shared" si="5"/>
        <v>-30.871281485079788</v>
      </c>
      <c r="N68" s="38">
        <v>20</v>
      </c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4"/>
    </row>
    <row r="69" spans="1:27" x14ac:dyDescent="0.25">
      <c r="A69" s="3"/>
      <c r="B69" s="5">
        <v>21</v>
      </c>
      <c r="C69" s="38">
        <f t="shared" si="6"/>
        <v>135</v>
      </c>
      <c r="D69" s="79">
        <f t="shared" si="1"/>
        <v>-0.63567933312915148</v>
      </c>
      <c r="E69" s="22">
        <f t="shared" si="7"/>
        <v>-39.47038756394695</v>
      </c>
      <c r="F69" s="5"/>
      <c r="G69" s="94">
        <f t="shared" si="2"/>
        <v>61.704278830379216</v>
      </c>
      <c r="H69" s="95">
        <f t="shared" si="3"/>
        <v>298.29572116962078</v>
      </c>
      <c r="I69" s="79"/>
      <c r="J69" s="79"/>
      <c r="K69" s="79"/>
      <c r="L69" s="96">
        <f t="shared" si="4"/>
        <v>298.29572116962078</v>
      </c>
      <c r="M69" s="97">
        <f t="shared" si="5"/>
        <v>-39.47038756394695</v>
      </c>
      <c r="N69" s="38">
        <v>21</v>
      </c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4"/>
    </row>
    <row r="70" spans="1:27" x14ac:dyDescent="0.25">
      <c r="A70" s="3"/>
      <c r="B70" s="23">
        <v>22</v>
      </c>
      <c r="C70" s="38">
        <f t="shared" si="6"/>
        <v>150</v>
      </c>
      <c r="D70" s="79">
        <f t="shared" si="1"/>
        <v>-0.7297292482522002</v>
      </c>
      <c r="E70" s="22">
        <f t="shared" si="7"/>
        <v>-46.863700781798848</v>
      </c>
      <c r="F70" s="5"/>
      <c r="G70" s="94">
        <f t="shared" si="2"/>
        <v>44.66398433899483</v>
      </c>
      <c r="H70" s="95">
        <f t="shared" si="3"/>
        <v>315.33601566100515</v>
      </c>
      <c r="I70" s="79"/>
      <c r="J70" s="79"/>
      <c r="K70" s="79"/>
      <c r="L70" s="96">
        <f t="shared" si="4"/>
        <v>315.33601566100515</v>
      </c>
      <c r="M70" s="97">
        <f t="shared" si="5"/>
        <v>-46.863700781798848</v>
      </c>
      <c r="N70" s="38">
        <v>22</v>
      </c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4"/>
    </row>
    <row r="71" spans="1:27" x14ac:dyDescent="0.25">
      <c r="A71" s="3"/>
      <c r="B71" s="5">
        <v>23</v>
      </c>
      <c r="C71" s="38">
        <f t="shared" si="6"/>
        <v>165</v>
      </c>
      <c r="D71" s="79">
        <f t="shared" si="1"/>
        <v>-0.7888514965055764</v>
      </c>
      <c r="E71" s="22">
        <f t="shared" si="7"/>
        <v>-52.078311229510739</v>
      </c>
      <c r="F71" s="5"/>
      <c r="G71" s="94">
        <f t="shared" si="2"/>
        <v>23.879541791312025</v>
      </c>
      <c r="H71" s="95">
        <f t="shared" si="3"/>
        <v>336.12045820868798</v>
      </c>
      <c r="I71" s="79"/>
      <c r="J71" s="79"/>
      <c r="K71" s="79"/>
      <c r="L71" s="96">
        <f t="shared" si="4"/>
        <v>336.12045820868798</v>
      </c>
      <c r="M71" s="97">
        <f t="shared" si="5"/>
        <v>-52.078311229510739</v>
      </c>
      <c r="N71" s="38">
        <v>23</v>
      </c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4"/>
    </row>
    <row r="72" spans="1:27" x14ac:dyDescent="0.25">
      <c r="A72" s="3"/>
      <c r="B72" s="23">
        <v>23.998999999999999</v>
      </c>
      <c r="C72" s="38">
        <f t="shared" si="6"/>
        <v>179.98499999999999</v>
      </c>
      <c r="D72" s="79">
        <f t="shared" si="1"/>
        <v>-0.80901697409387707</v>
      </c>
      <c r="E72" s="22">
        <f t="shared" si="7"/>
        <v>-53.999998023053998</v>
      </c>
      <c r="F72" s="5"/>
      <c r="G72" s="94">
        <f t="shared" si="2"/>
        <v>2.4530940401292063E-2</v>
      </c>
      <c r="H72" s="95">
        <f t="shared" si="3"/>
        <v>359.97546905959871</v>
      </c>
      <c r="I72" s="79"/>
      <c r="J72" s="79"/>
      <c r="K72" s="79"/>
      <c r="L72" s="96">
        <f t="shared" si="4"/>
        <v>359.97546905959871</v>
      </c>
      <c r="M72" s="97">
        <f t="shared" si="5"/>
        <v>-53.999998023053998</v>
      </c>
      <c r="N72" s="38">
        <v>24</v>
      </c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4"/>
    </row>
    <row r="73" spans="1:27" x14ac:dyDescent="0.25">
      <c r="A73" s="3"/>
      <c r="B73" s="5"/>
      <c r="C73" s="5"/>
      <c r="D73" s="5"/>
      <c r="E73" s="5"/>
      <c r="F73" s="78"/>
      <c r="G73" s="80"/>
      <c r="H73" s="5"/>
      <c r="I73" s="79"/>
      <c r="J73" s="79"/>
      <c r="K73" s="80"/>
      <c r="L73" s="5"/>
      <c r="M73" s="5"/>
      <c r="N73" s="5"/>
      <c r="O73" s="5"/>
      <c r="P73" s="38"/>
      <c r="Q73" s="5"/>
      <c r="R73" s="5"/>
      <c r="S73" s="96"/>
      <c r="T73" s="97"/>
      <c r="U73" s="38"/>
      <c r="V73" s="37"/>
      <c r="W73" s="5"/>
      <c r="X73" s="5"/>
      <c r="Y73" s="5"/>
      <c r="Z73" s="5"/>
      <c r="AA73" s="4"/>
    </row>
    <row r="74" spans="1:27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4"/>
    </row>
    <row r="75" spans="1:27" ht="23.25" customHeight="1" x14ac:dyDescent="0.25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</sheetData>
  <sheetProtection password="B62D" sheet="1" objects="1" scenarios="1" selectLockedCells="1"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</dc:creator>
  <cp:lastModifiedBy>Ingo</cp:lastModifiedBy>
  <dcterms:created xsi:type="dcterms:W3CDTF">2013-05-05T12:35:49Z</dcterms:created>
  <dcterms:modified xsi:type="dcterms:W3CDTF">2018-02-09T14:16:57Z</dcterms:modified>
</cp:coreProperties>
</file>